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activeTab="1"/>
  </bookViews>
  <sheets>
    <sheet name="Мун.задание" sheetId="4" r:id="rId1"/>
    <sheet name="6 месяцев" sheetId="2" r:id="rId2"/>
    <sheet name=" Сводный 6 мес." sheetId="1" r:id="rId3"/>
    <sheet name="12 месяцев" sheetId="5" r:id="rId4"/>
    <sheet name=" Сводный 12 мес." sheetId="6" r:id="rId5"/>
  </sheets>
  <definedNames>
    <definedName name="_xlnm._FilterDatabase" localSheetId="4" hidden="1">' Сводный 12 мес.'!$A$12:$O$12</definedName>
    <definedName name="_xlnm._FilterDatabase" localSheetId="2" hidden="1">' Сводный 6 мес.'!$A$12:$O$83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6"/>
  <c r="I85"/>
  <c r="H85"/>
  <c r="J89"/>
  <c r="J88"/>
  <c r="J87"/>
  <c r="J86"/>
  <c r="J84"/>
  <c r="J95"/>
  <c r="J94"/>
  <c r="J93"/>
  <c r="J92"/>
  <c r="J90"/>
  <c r="E95"/>
  <c r="F95" s="1"/>
  <c r="D95"/>
  <c r="E94"/>
  <c r="D94"/>
  <c r="F94" s="1"/>
  <c r="F93"/>
  <c r="E93"/>
  <c r="D93"/>
  <c r="F92"/>
  <c r="E92"/>
  <c r="D92"/>
  <c r="E91"/>
  <c r="F91" s="1"/>
  <c r="D91"/>
  <c r="E90"/>
  <c r="D90"/>
  <c r="F90" s="1"/>
  <c r="E89"/>
  <c r="D89"/>
  <c r="F89" s="1"/>
  <c r="E88"/>
  <c r="E87"/>
  <c r="D87"/>
  <c r="F87" s="1"/>
  <c r="E86"/>
  <c r="E85"/>
  <c r="D85"/>
  <c r="F85" s="1"/>
  <c r="E84"/>
  <c r="D84"/>
  <c r="H145" i="5"/>
  <c r="G145"/>
  <c r="I145" s="1"/>
  <c r="F145"/>
  <c r="H144"/>
  <c r="G144"/>
  <c r="I144" s="1"/>
  <c r="F144"/>
  <c r="F142" s="1"/>
  <c r="H143"/>
  <c r="F143"/>
  <c r="I143" s="1"/>
  <c r="H142"/>
  <c r="H141"/>
  <c r="F141"/>
  <c r="I141" s="1"/>
  <c r="H140"/>
  <c r="F140"/>
  <c r="I140" s="1"/>
  <c r="H139"/>
  <c r="G139"/>
  <c r="I139" s="1"/>
  <c r="F139"/>
  <c r="H138"/>
  <c r="G138"/>
  <c r="H137"/>
  <c r="F137"/>
  <c r="I137" s="1"/>
  <c r="H136"/>
  <c r="I135"/>
  <c r="H135"/>
  <c r="F135"/>
  <c r="H134"/>
  <c r="F134"/>
  <c r="I134" s="1"/>
  <c r="I91" i="1"/>
  <c r="I85"/>
  <c r="H91"/>
  <c r="J89"/>
  <c r="J88"/>
  <c r="J87"/>
  <c r="J86"/>
  <c r="J84"/>
  <c r="J95"/>
  <c r="J94"/>
  <c r="J93"/>
  <c r="J92"/>
  <c r="J90"/>
  <c r="D95"/>
  <c r="D94"/>
  <c r="F93"/>
  <c r="E93"/>
  <c r="D93"/>
  <c r="F92"/>
  <c r="E92"/>
  <c r="D92"/>
  <c r="E91"/>
  <c r="F91" s="1"/>
  <c r="D91"/>
  <c r="E90"/>
  <c r="D90"/>
  <c r="F90" s="1"/>
  <c r="D89"/>
  <c r="E87"/>
  <c r="D87"/>
  <c r="F87" s="1"/>
  <c r="E86"/>
  <c r="E85"/>
  <c r="F85" s="1"/>
  <c r="D85"/>
  <c r="E84"/>
  <c r="F139" i="2"/>
  <c r="F135"/>
  <c r="F134"/>
  <c r="D84" i="1" s="1"/>
  <c r="F142" i="2"/>
  <c r="F141"/>
  <c r="I141" s="1"/>
  <c r="F145"/>
  <c r="F144"/>
  <c r="F140"/>
  <c r="H145"/>
  <c r="G145"/>
  <c r="I145" s="1"/>
  <c r="F143"/>
  <c r="H144"/>
  <c r="G144"/>
  <c r="I144" s="1"/>
  <c r="H143"/>
  <c r="H142"/>
  <c r="I142"/>
  <c r="H141"/>
  <c r="I140"/>
  <c r="H140"/>
  <c r="H139"/>
  <c r="G139"/>
  <c r="I139" s="1"/>
  <c r="H138"/>
  <c r="G138"/>
  <c r="E88" i="1" s="1"/>
  <c r="H137" i="2"/>
  <c r="F137"/>
  <c r="I137" s="1"/>
  <c r="H136"/>
  <c r="H135"/>
  <c r="I135"/>
  <c r="H134"/>
  <c r="I134"/>
  <c r="L12" i="1"/>
  <c r="M93" i="6"/>
  <c r="M94" s="1"/>
  <c r="M95" s="1"/>
  <c r="M92"/>
  <c r="M91"/>
  <c r="M90"/>
  <c r="M86"/>
  <c r="M87" s="1"/>
  <c r="M88" s="1"/>
  <c r="M89" s="1"/>
  <c r="M85"/>
  <c r="M84"/>
  <c r="B90"/>
  <c r="B84"/>
  <c r="L91"/>
  <c r="L92" s="1"/>
  <c r="L93" s="1"/>
  <c r="L94" s="1"/>
  <c r="L95" s="1"/>
  <c r="L90"/>
  <c r="L84"/>
  <c r="L85" s="1"/>
  <c r="L86" s="1"/>
  <c r="L87" s="1"/>
  <c r="L88" s="1"/>
  <c r="L89" s="1"/>
  <c r="B140" i="5"/>
  <c r="A140"/>
  <c r="B134"/>
  <c r="A134"/>
  <c r="F69"/>
  <c r="I69" s="1"/>
  <c r="F68"/>
  <c r="I68" s="1"/>
  <c r="E69"/>
  <c r="E68"/>
  <c r="D69"/>
  <c r="D68"/>
  <c r="C69"/>
  <c r="C140" s="1"/>
  <c r="C68"/>
  <c r="C134" s="1"/>
  <c r="B69"/>
  <c r="B68"/>
  <c r="A69"/>
  <c r="A68"/>
  <c r="M90" i="1"/>
  <c r="B90"/>
  <c r="L90"/>
  <c r="B84"/>
  <c r="N84"/>
  <c r="M84"/>
  <c r="L84"/>
  <c r="B140" i="2"/>
  <c r="B134"/>
  <c r="A140"/>
  <c r="A134"/>
  <c r="C69"/>
  <c r="C140" s="1"/>
  <c r="F69"/>
  <c r="I69" s="1"/>
  <c r="F68"/>
  <c r="I68" s="1"/>
  <c r="E69"/>
  <c r="E68"/>
  <c r="D69"/>
  <c r="D68"/>
  <c r="C68"/>
  <c r="C134" s="1"/>
  <c r="B69"/>
  <c r="B68"/>
  <c r="A69"/>
  <c r="A68"/>
  <c r="B30"/>
  <c r="C50" i="4"/>
  <c r="G168"/>
  <c r="H168" s="1"/>
  <c r="G167"/>
  <c r="H167" s="1"/>
  <c r="C168"/>
  <c r="C167"/>
  <c r="B168"/>
  <c r="B167"/>
  <c r="A168"/>
  <c r="A167"/>
  <c r="C150"/>
  <c r="N90" i="1" s="1"/>
  <c r="B150" i="4"/>
  <c r="C146"/>
  <c r="B146"/>
  <c r="A150"/>
  <c r="A146"/>
  <c r="H153"/>
  <c r="G153"/>
  <c r="F153"/>
  <c r="H152"/>
  <c r="G152"/>
  <c r="F152"/>
  <c r="H149"/>
  <c r="G149"/>
  <c r="F149"/>
  <c r="H148"/>
  <c r="G148"/>
  <c r="F148"/>
  <c r="F138" i="5" s="1"/>
  <c r="M48" i="6"/>
  <c r="L24"/>
  <c r="L23"/>
  <c r="L15"/>
  <c r="L17" s="1"/>
  <c r="L19" s="1"/>
  <c r="L14"/>
  <c r="L12"/>
  <c r="A52" i="5"/>
  <c r="A22"/>
  <c r="A62" i="2"/>
  <c r="A52"/>
  <c r="A43"/>
  <c r="A163" i="4"/>
  <c r="A165" s="1"/>
  <c r="A162"/>
  <c r="A164" s="1"/>
  <c r="A52"/>
  <c r="M21" i="6" s="1"/>
  <c r="E95" i="1" l="1"/>
  <c r="F95" s="1"/>
  <c r="E94"/>
  <c r="F94" s="1"/>
  <c r="E89"/>
  <c r="F89" s="1"/>
  <c r="F136" i="5"/>
  <c r="D86" i="6" s="1"/>
  <c r="D88"/>
  <c r="F84" i="1"/>
  <c r="I138" i="5"/>
  <c r="F138" i="2"/>
  <c r="F84" i="6"/>
  <c r="F86"/>
  <c r="F88"/>
  <c r="J91" i="1"/>
  <c r="H91" i="6"/>
  <c r="J91" s="1"/>
  <c r="H85" i="1"/>
  <c r="J85" i="6"/>
  <c r="I142" i="5"/>
  <c r="I136"/>
  <c r="J85" i="1"/>
  <c r="I143" i="2"/>
  <c r="A166" i="4"/>
  <c r="L16" i="6"/>
  <c r="L21"/>
  <c r="L22" s="1"/>
  <c r="L20"/>
  <c r="L18"/>
  <c r="F136" i="2" l="1"/>
  <c r="D88" i="1"/>
  <c r="F88" s="1"/>
  <c r="I138" i="2"/>
  <c r="AF85" i="6"/>
  <c r="AA85"/>
  <c r="Z85"/>
  <c r="AF84"/>
  <c r="AA84"/>
  <c r="Z84"/>
  <c r="N81"/>
  <c r="N79"/>
  <c r="N75"/>
  <c r="N73"/>
  <c r="N69"/>
  <c r="N67"/>
  <c r="N63"/>
  <c r="N56"/>
  <c r="N54"/>
  <c r="N50"/>
  <c r="N48"/>
  <c r="N44"/>
  <c r="N42"/>
  <c r="N38"/>
  <c r="N36"/>
  <c r="N32"/>
  <c r="N30"/>
  <c r="N26"/>
  <c r="N17"/>
  <c r="N18" s="1"/>
  <c r="N19" s="1"/>
  <c r="N20" s="1"/>
  <c r="N21" s="1"/>
  <c r="N22" s="1"/>
  <c r="N16"/>
  <c r="I136" i="2" l="1"/>
  <c r="D86" i="1"/>
  <c r="F86" s="1"/>
  <c r="U8" i="6"/>
  <c r="X8" l="1"/>
  <c r="S8"/>
  <c r="M49" l="1"/>
  <c r="M50" s="1"/>
  <c r="M51" s="1"/>
  <c r="M52" s="1"/>
  <c r="M53" s="1"/>
  <c r="M22"/>
  <c r="AA10"/>
  <c r="Z10"/>
  <c r="U10"/>
  <c r="T10"/>
  <c r="S10"/>
  <c r="R10"/>
  <c r="Q10"/>
  <c r="X9"/>
  <c r="AB9" s="1"/>
  <c r="V10"/>
  <c r="AB8" l="1"/>
  <c r="W10"/>
  <c r="L25"/>
  <c r="L26" s="1"/>
  <c r="L27" s="1"/>
  <c r="L28" s="1"/>
  <c r="L29" s="1"/>
  <c r="L30"/>
  <c r="Y10"/>
  <c r="X10"/>
  <c r="AB10" l="1"/>
  <c r="AF8"/>
  <c r="L36"/>
  <c r="L31"/>
  <c r="L32" s="1"/>
  <c r="L33" s="1"/>
  <c r="L34" s="1"/>
  <c r="L35" s="1"/>
  <c r="B160" i="4"/>
  <c r="L42" i="6" l="1"/>
  <c r="L37"/>
  <c r="L38" s="1"/>
  <c r="L39" s="1"/>
  <c r="L40" s="1"/>
  <c r="L41" s="1"/>
  <c r="B12" i="2"/>
  <c r="L23" i="1"/>
  <c r="L14"/>
  <c r="B22" i="5"/>
  <c r="C11" i="2"/>
  <c r="L43" i="6" l="1"/>
  <c r="L44" s="1"/>
  <c r="L45" s="1"/>
  <c r="L46" s="1"/>
  <c r="L47" s="1"/>
  <c r="L48"/>
  <c r="N24" i="1"/>
  <c r="N30"/>
  <c r="N36"/>
  <c r="N42"/>
  <c r="N48"/>
  <c r="N54"/>
  <c r="L15"/>
  <c r="L17" s="1"/>
  <c r="L24"/>
  <c r="L36" s="1"/>
  <c r="L49" i="6" l="1"/>
  <c r="L50" s="1"/>
  <c r="L51" s="1"/>
  <c r="L52" s="1"/>
  <c r="L53" s="1"/>
  <c r="L54"/>
  <c r="L54" i="1"/>
  <c r="L72"/>
  <c r="L78"/>
  <c r="L21"/>
  <c r="L48"/>
  <c r="L19"/>
  <c r="L66"/>
  <c r="L42"/>
  <c r="L30"/>
  <c r="L60"/>
  <c r="M48"/>
  <c r="M21"/>
  <c r="H145" i="4"/>
  <c r="H144"/>
  <c r="G144"/>
  <c r="G145"/>
  <c r="H141"/>
  <c r="G141"/>
  <c r="H140"/>
  <c r="G140"/>
  <c r="H137"/>
  <c r="G137"/>
  <c r="H136"/>
  <c r="G136"/>
  <c r="H133"/>
  <c r="G133"/>
  <c r="H132"/>
  <c r="G132"/>
  <c r="H129"/>
  <c r="G129"/>
  <c r="H128"/>
  <c r="G128"/>
  <c r="H125"/>
  <c r="G125"/>
  <c r="H124"/>
  <c r="G124"/>
  <c r="H121"/>
  <c r="G121"/>
  <c r="H120"/>
  <c r="G120"/>
  <c r="H117"/>
  <c r="G117"/>
  <c r="H116"/>
  <c r="G116"/>
  <c r="H113"/>
  <c r="G113"/>
  <c r="H112"/>
  <c r="G112"/>
  <c r="H109"/>
  <c r="H108"/>
  <c r="G109"/>
  <c r="G108"/>
  <c r="H53"/>
  <c r="G53"/>
  <c r="H51"/>
  <c r="G51"/>
  <c r="F51"/>
  <c r="H49"/>
  <c r="G49"/>
  <c r="F49"/>
  <c r="H47"/>
  <c r="G47"/>
  <c r="A31" i="5"/>
  <c r="A43"/>
  <c r="A98" i="2"/>
  <c r="A59" i="5"/>
  <c r="A60"/>
  <c r="A86" s="1"/>
  <c r="A61"/>
  <c r="A98" s="1"/>
  <c r="A62"/>
  <c r="A63"/>
  <c r="A64"/>
  <c r="A110" s="1"/>
  <c r="A65"/>
  <c r="A116" s="1"/>
  <c r="A66"/>
  <c r="A122" s="1"/>
  <c r="A67"/>
  <c r="A128" s="1"/>
  <c r="A58"/>
  <c r="A74" s="1"/>
  <c r="I73" i="1"/>
  <c r="I79"/>
  <c r="I67"/>
  <c r="I61"/>
  <c r="I79" i="6"/>
  <c r="I73"/>
  <c r="I67"/>
  <c r="I61"/>
  <c r="E81"/>
  <c r="E80"/>
  <c r="E79"/>
  <c r="AG81" s="1"/>
  <c r="E78"/>
  <c r="E75"/>
  <c r="E74"/>
  <c r="E73"/>
  <c r="AG75" s="1"/>
  <c r="E72"/>
  <c r="E69"/>
  <c r="E68"/>
  <c r="E67"/>
  <c r="AG69" s="1"/>
  <c r="E66"/>
  <c r="E63"/>
  <c r="E62"/>
  <c r="E61"/>
  <c r="AG63" s="1"/>
  <c r="E60"/>
  <c r="H133" i="5"/>
  <c r="G133"/>
  <c r="E83" i="6" s="1"/>
  <c r="H132" i="5"/>
  <c r="G132"/>
  <c r="E82" i="6" s="1"/>
  <c r="H131" i="5"/>
  <c r="H130"/>
  <c r="H129"/>
  <c r="F129"/>
  <c r="D79" i="6" s="1"/>
  <c r="AG79" s="1"/>
  <c r="H128" i="5"/>
  <c r="F128"/>
  <c r="D78" i="6" s="1"/>
  <c r="H127" i="5"/>
  <c r="G127"/>
  <c r="E77" i="6" s="1"/>
  <c r="H126" i="5"/>
  <c r="G126"/>
  <c r="E76" i="6" s="1"/>
  <c r="H125" i="5"/>
  <c r="H124"/>
  <c r="H123"/>
  <c r="F123"/>
  <c r="D73" i="6" s="1"/>
  <c r="AG73" s="1"/>
  <c r="H122" i="5"/>
  <c r="F122"/>
  <c r="I122" s="1"/>
  <c r="H121"/>
  <c r="G121"/>
  <c r="E71" i="6" s="1"/>
  <c r="H120" i="5"/>
  <c r="G120"/>
  <c r="E70" i="6" s="1"/>
  <c r="H119" i="5"/>
  <c r="H118"/>
  <c r="H117"/>
  <c r="F117"/>
  <c r="I117" s="1"/>
  <c r="H116"/>
  <c r="F116"/>
  <c r="I116" s="1"/>
  <c r="H115"/>
  <c r="G115"/>
  <c r="E65" i="6" s="1"/>
  <c r="H114" i="5"/>
  <c r="G114"/>
  <c r="E64" i="6" s="1"/>
  <c r="H113" i="5"/>
  <c r="H112"/>
  <c r="H111"/>
  <c r="F111"/>
  <c r="I111" s="1"/>
  <c r="H110"/>
  <c r="F110"/>
  <c r="D60" i="6" s="1"/>
  <c r="F64" i="5"/>
  <c r="I64" s="1"/>
  <c r="F65"/>
  <c r="H67" i="6" s="1"/>
  <c r="F66" i="5"/>
  <c r="I66" s="1"/>
  <c r="F67"/>
  <c r="E67"/>
  <c r="D67"/>
  <c r="C67"/>
  <c r="C128" s="1"/>
  <c r="B67"/>
  <c r="B128" s="1"/>
  <c r="E66"/>
  <c r="D66"/>
  <c r="C66"/>
  <c r="C122" s="1"/>
  <c r="B66"/>
  <c r="B122" s="1"/>
  <c r="E65"/>
  <c r="D65"/>
  <c r="C65"/>
  <c r="C116" s="1"/>
  <c r="B65"/>
  <c r="B116" s="1"/>
  <c r="E64"/>
  <c r="D64"/>
  <c r="C64"/>
  <c r="C110" s="1"/>
  <c r="B64"/>
  <c r="B110" s="1"/>
  <c r="J83" i="6"/>
  <c r="J82"/>
  <c r="J81"/>
  <c r="J80"/>
  <c r="J78"/>
  <c r="J77"/>
  <c r="J76"/>
  <c r="J75"/>
  <c r="J74"/>
  <c r="J72"/>
  <c r="J71"/>
  <c r="J70"/>
  <c r="J69"/>
  <c r="J68"/>
  <c r="J66"/>
  <c r="J65"/>
  <c r="J64"/>
  <c r="J63"/>
  <c r="J62"/>
  <c r="J60"/>
  <c r="J83" i="1"/>
  <c r="J82"/>
  <c r="J81"/>
  <c r="E81"/>
  <c r="J80"/>
  <c r="E80"/>
  <c r="E79"/>
  <c r="J78"/>
  <c r="E78"/>
  <c r="J77"/>
  <c r="J76"/>
  <c r="J75"/>
  <c r="E75"/>
  <c r="J74"/>
  <c r="E74"/>
  <c r="E73"/>
  <c r="J72"/>
  <c r="E72"/>
  <c r="J71"/>
  <c r="J70"/>
  <c r="J69"/>
  <c r="E69"/>
  <c r="J68"/>
  <c r="E68"/>
  <c r="E67"/>
  <c r="J66"/>
  <c r="E66"/>
  <c r="J65"/>
  <c r="J64"/>
  <c r="J63"/>
  <c r="E63"/>
  <c r="J62"/>
  <c r="E62"/>
  <c r="E61"/>
  <c r="J60"/>
  <c r="E60"/>
  <c r="F129" i="2"/>
  <c r="D79" i="1" s="1"/>
  <c r="F128" i="2"/>
  <c r="I128" s="1"/>
  <c r="F123"/>
  <c r="D73" i="1" s="1"/>
  <c r="F122" i="2"/>
  <c r="D72" i="1" s="1"/>
  <c r="F117" i="2"/>
  <c r="D67" i="1" s="1"/>
  <c r="F116" i="2"/>
  <c r="I116" s="1"/>
  <c r="F111"/>
  <c r="D61" i="1" s="1"/>
  <c r="F110" i="2"/>
  <c r="D60" i="1" s="1"/>
  <c r="F60" s="1"/>
  <c r="H133" i="2"/>
  <c r="G133"/>
  <c r="E83" i="1" s="1"/>
  <c r="H132" i="2"/>
  <c r="G132"/>
  <c r="E82" i="1" s="1"/>
  <c r="H131" i="2"/>
  <c r="H130"/>
  <c r="H129"/>
  <c r="H128"/>
  <c r="C64"/>
  <c r="C110" s="1"/>
  <c r="C65"/>
  <c r="C116" s="1"/>
  <c r="C66"/>
  <c r="C122" s="1"/>
  <c r="C67"/>
  <c r="C128" s="1"/>
  <c r="B67"/>
  <c r="B128" s="1"/>
  <c r="B66"/>
  <c r="B122" s="1"/>
  <c r="B65"/>
  <c r="B116" s="1"/>
  <c r="B64"/>
  <c r="B110" s="1"/>
  <c r="A67"/>
  <c r="A128" s="1"/>
  <c r="A66"/>
  <c r="A122" s="1"/>
  <c r="A65"/>
  <c r="A116" s="1"/>
  <c r="A64"/>
  <c r="A110" s="1"/>
  <c r="D64"/>
  <c r="E64"/>
  <c r="F64"/>
  <c r="I64" s="1"/>
  <c r="D65"/>
  <c r="E65"/>
  <c r="F65"/>
  <c r="I65" s="1"/>
  <c r="D66"/>
  <c r="E66"/>
  <c r="F66"/>
  <c r="I66" s="1"/>
  <c r="D67"/>
  <c r="E67"/>
  <c r="F67"/>
  <c r="I67" s="1"/>
  <c r="H127"/>
  <c r="G127"/>
  <c r="E77" i="1" s="1"/>
  <c r="H126" i="2"/>
  <c r="G126"/>
  <c r="E76" i="1" s="1"/>
  <c r="H125" i="2"/>
  <c r="H124"/>
  <c r="H123"/>
  <c r="H122"/>
  <c r="H121"/>
  <c r="G121"/>
  <c r="E71" i="1" s="1"/>
  <c r="H120" i="2"/>
  <c r="G120"/>
  <c r="E70" i="1" s="1"/>
  <c r="H119" i="2"/>
  <c r="H118"/>
  <c r="H117"/>
  <c r="H116"/>
  <c r="H115"/>
  <c r="G115"/>
  <c r="E65" i="1" s="1"/>
  <c r="H114" i="2"/>
  <c r="G114"/>
  <c r="E64" i="1" s="1"/>
  <c r="H113" i="2"/>
  <c r="H112"/>
  <c r="H111"/>
  <c r="H110"/>
  <c r="F145" i="4"/>
  <c r="F133" i="5" s="1"/>
  <c r="F131" s="1"/>
  <c r="I131" s="1"/>
  <c r="F144" i="4"/>
  <c r="F132" i="2" s="1"/>
  <c r="F141" i="4"/>
  <c r="F127" i="5" s="1"/>
  <c r="F140" i="4"/>
  <c r="F126" i="5" s="1"/>
  <c r="F137" i="4"/>
  <c r="F121" i="5" s="1"/>
  <c r="F136" i="4"/>
  <c r="F120" i="2" s="1"/>
  <c r="D70" i="1" s="1"/>
  <c r="F133" i="4"/>
  <c r="F115" i="5" s="1"/>
  <c r="F132" i="4"/>
  <c r="I110" i="2" s="1"/>
  <c r="B130" i="4"/>
  <c r="C130"/>
  <c r="B134"/>
  <c r="C134"/>
  <c r="B138"/>
  <c r="C138"/>
  <c r="B142"/>
  <c r="C142"/>
  <c r="A142"/>
  <c r="M78" i="6" s="1"/>
  <c r="M79" s="1"/>
  <c r="M80" s="1"/>
  <c r="M81" s="1"/>
  <c r="M82" s="1"/>
  <c r="M83" s="1"/>
  <c r="A138" i="4"/>
  <c r="M72" i="6" s="1"/>
  <c r="M73" s="1"/>
  <c r="M74" s="1"/>
  <c r="M75" s="1"/>
  <c r="M76" s="1"/>
  <c r="M77" s="1"/>
  <c r="A134" i="4"/>
  <c r="M66" i="6" s="1"/>
  <c r="M67" s="1"/>
  <c r="M68" s="1"/>
  <c r="M69" s="1"/>
  <c r="M70" s="1"/>
  <c r="M71" s="1"/>
  <c r="A130" i="4"/>
  <c r="M60" i="6" s="1"/>
  <c r="M61" s="1"/>
  <c r="M62" s="1"/>
  <c r="M63" s="1"/>
  <c r="M64" s="1"/>
  <c r="M65" s="1"/>
  <c r="E154" i="2"/>
  <c r="I67" i="5" l="1"/>
  <c r="H79" i="6"/>
  <c r="AD62"/>
  <c r="AD68"/>
  <c r="AD74"/>
  <c r="AD80"/>
  <c r="F73" i="1"/>
  <c r="AD60" i="6"/>
  <c r="I65" i="5"/>
  <c r="AD78" i="6"/>
  <c r="L60"/>
  <c r="L55"/>
  <c r="L56" s="1"/>
  <c r="L57" s="1"/>
  <c r="L58" s="1"/>
  <c r="L59" s="1"/>
  <c r="N78" i="1"/>
  <c r="N66"/>
  <c r="M66"/>
  <c r="M72"/>
  <c r="N72"/>
  <c r="N60"/>
  <c r="M78"/>
  <c r="M60"/>
  <c r="F79"/>
  <c r="I123" i="5"/>
  <c r="I110"/>
  <c r="D66" i="1"/>
  <c r="F66" s="1"/>
  <c r="F70"/>
  <c r="F61"/>
  <c r="I128" i="5"/>
  <c r="D61" i="6"/>
  <c r="D66"/>
  <c r="H79" i="1"/>
  <c r="J79" s="1"/>
  <c r="A92" i="5"/>
  <c r="D78" i="1"/>
  <c r="F78" s="1"/>
  <c r="F67"/>
  <c r="H73" i="6"/>
  <c r="J73" s="1"/>
  <c r="H67" i="1"/>
  <c r="J67" s="1"/>
  <c r="I117" i="2"/>
  <c r="F72" i="1"/>
  <c r="A80" i="5"/>
  <c r="D82" i="1"/>
  <c r="F82" s="1"/>
  <c r="F130" i="2"/>
  <c r="F119" i="5"/>
  <c r="D71" i="6"/>
  <c r="F71" s="1"/>
  <c r="F124" i="5"/>
  <c r="D76" i="6"/>
  <c r="F113" i="5"/>
  <c r="D65" i="6"/>
  <c r="F65" s="1"/>
  <c r="F125" i="5"/>
  <c r="D77" i="6"/>
  <c r="F77" s="1"/>
  <c r="D83"/>
  <c r="F83" s="1"/>
  <c r="I129" i="2"/>
  <c r="F120" i="5"/>
  <c r="I120" s="1"/>
  <c r="F132"/>
  <c r="I132" s="1"/>
  <c r="I123" i="2"/>
  <c r="F115"/>
  <c r="F121"/>
  <c r="F127"/>
  <c r="I127" s="1"/>
  <c r="F133"/>
  <c r="I133" s="1"/>
  <c r="I129" i="5"/>
  <c r="I132" i="2"/>
  <c r="F114"/>
  <c r="I114" s="1"/>
  <c r="F126"/>
  <c r="I126" s="1"/>
  <c r="F114" i="5"/>
  <c r="I114" s="1"/>
  <c r="D67" i="6"/>
  <c r="D72"/>
  <c r="D81"/>
  <c r="F81" s="1"/>
  <c r="J79"/>
  <c r="H61"/>
  <c r="J61" s="1"/>
  <c r="H61" i="1"/>
  <c r="J61" s="1"/>
  <c r="H73"/>
  <c r="J73" s="1"/>
  <c r="I115" i="5"/>
  <c r="F78" i="6"/>
  <c r="I133" i="5"/>
  <c r="I127"/>
  <c r="I126"/>
  <c r="I121"/>
  <c r="J67" i="6"/>
  <c r="F79"/>
  <c r="F73"/>
  <c r="F60"/>
  <c r="I122" i="2"/>
  <c r="F118"/>
  <c r="I111"/>
  <c r="I120"/>
  <c r="E57" i="6"/>
  <c r="E56"/>
  <c r="E55"/>
  <c r="E54"/>
  <c r="E51"/>
  <c r="E50"/>
  <c r="E49"/>
  <c r="E48"/>
  <c r="E45"/>
  <c r="E44"/>
  <c r="E43"/>
  <c r="E42"/>
  <c r="E39"/>
  <c r="E38"/>
  <c r="E37"/>
  <c r="E36"/>
  <c r="E33"/>
  <c r="E32"/>
  <c r="E31"/>
  <c r="E30"/>
  <c r="E27"/>
  <c r="E26"/>
  <c r="E25"/>
  <c r="E24"/>
  <c r="I55"/>
  <c r="I49"/>
  <c r="I43"/>
  <c r="I37"/>
  <c r="I31"/>
  <c r="I25"/>
  <c r="E16"/>
  <c r="E17"/>
  <c r="E18"/>
  <c r="E19"/>
  <c r="E20"/>
  <c r="E21"/>
  <c r="E22"/>
  <c r="E15"/>
  <c r="I22"/>
  <c r="I20"/>
  <c r="I18"/>
  <c r="I16"/>
  <c r="A7"/>
  <c r="J59"/>
  <c r="J58"/>
  <c r="J57"/>
  <c r="J56"/>
  <c r="J54"/>
  <c r="J53"/>
  <c r="J52"/>
  <c r="J51"/>
  <c r="J50"/>
  <c r="J48"/>
  <c r="J47"/>
  <c r="J46"/>
  <c r="J45"/>
  <c r="J44"/>
  <c r="J42"/>
  <c r="J41"/>
  <c r="J40"/>
  <c r="J39"/>
  <c r="J38"/>
  <c r="J36"/>
  <c r="J35"/>
  <c r="J34"/>
  <c r="J33"/>
  <c r="J32"/>
  <c r="J30"/>
  <c r="J29"/>
  <c r="J28"/>
  <c r="J27"/>
  <c r="J26"/>
  <c r="J24"/>
  <c r="J21"/>
  <c r="J19"/>
  <c r="J17"/>
  <c r="J15"/>
  <c r="E154" i="5"/>
  <c r="H109"/>
  <c r="G109"/>
  <c r="E59" i="6" s="1"/>
  <c r="H108" i="5"/>
  <c r="G108"/>
  <c r="E58" i="6" s="1"/>
  <c r="H107" i="5"/>
  <c r="H106"/>
  <c r="H105"/>
  <c r="F105"/>
  <c r="I105" s="1"/>
  <c r="H104"/>
  <c r="F104"/>
  <c r="I104" s="1"/>
  <c r="H103"/>
  <c r="G103"/>
  <c r="E53" i="6" s="1"/>
  <c r="H102" i="5"/>
  <c r="G102"/>
  <c r="E52" i="6" s="1"/>
  <c r="H101" i="5"/>
  <c r="H100"/>
  <c r="H99"/>
  <c r="F99"/>
  <c r="I99" s="1"/>
  <c r="H98"/>
  <c r="F98"/>
  <c r="I98" s="1"/>
  <c r="H97"/>
  <c r="G97"/>
  <c r="H96"/>
  <c r="G96"/>
  <c r="H95"/>
  <c r="H94"/>
  <c r="H93"/>
  <c r="F93"/>
  <c r="D43" i="6" s="1"/>
  <c r="H92" i="5"/>
  <c r="F92"/>
  <c r="I92" s="1"/>
  <c r="H91"/>
  <c r="G91"/>
  <c r="H90"/>
  <c r="G90"/>
  <c r="E40" i="6" s="1"/>
  <c r="H89" i="5"/>
  <c r="H88"/>
  <c r="H87"/>
  <c r="F87"/>
  <c r="I87" s="1"/>
  <c r="H86"/>
  <c r="F86"/>
  <c r="D36" i="6" s="1"/>
  <c r="H85" i="5"/>
  <c r="G85"/>
  <c r="E35" i="6" s="1"/>
  <c r="H84" i="5"/>
  <c r="G84"/>
  <c r="E34" i="6" s="1"/>
  <c r="H83" i="5"/>
  <c r="H82"/>
  <c r="H81"/>
  <c r="F81"/>
  <c r="I81" s="1"/>
  <c r="H80"/>
  <c r="F80"/>
  <c r="D30" i="6" s="1"/>
  <c r="H79" i="5"/>
  <c r="G79"/>
  <c r="E29" i="6" s="1"/>
  <c r="H78" i="5"/>
  <c r="G78"/>
  <c r="H77"/>
  <c r="H76"/>
  <c r="H75"/>
  <c r="F75"/>
  <c r="I75" s="1"/>
  <c r="H74"/>
  <c r="F74"/>
  <c r="I74" s="1"/>
  <c r="F63"/>
  <c r="H55" i="6" s="1"/>
  <c r="E63" i="5"/>
  <c r="D63"/>
  <c r="B63"/>
  <c r="F62"/>
  <c r="I62" s="1"/>
  <c r="E62"/>
  <c r="D62"/>
  <c r="B62"/>
  <c r="A104"/>
  <c r="F61"/>
  <c r="I61" s="1"/>
  <c r="E61"/>
  <c r="D61"/>
  <c r="B61"/>
  <c r="F60"/>
  <c r="I60" s="1"/>
  <c r="E60"/>
  <c r="D60"/>
  <c r="B60"/>
  <c r="F59"/>
  <c r="H31" i="6" s="1"/>
  <c r="E59" i="5"/>
  <c r="D59"/>
  <c r="B59"/>
  <c r="F58"/>
  <c r="I58" s="1"/>
  <c r="E58"/>
  <c r="D58"/>
  <c r="C58"/>
  <c r="B58"/>
  <c r="B52"/>
  <c r="H48"/>
  <c r="E48"/>
  <c r="D48"/>
  <c r="H47"/>
  <c r="F47"/>
  <c r="I47" s="1"/>
  <c r="E47"/>
  <c r="D47"/>
  <c r="H46"/>
  <c r="E46"/>
  <c r="D46"/>
  <c r="H45"/>
  <c r="F45"/>
  <c r="I45" s="1"/>
  <c r="E45"/>
  <c r="D45"/>
  <c r="H44"/>
  <c r="E44"/>
  <c r="D44"/>
  <c r="H43"/>
  <c r="F43"/>
  <c r="I43" s="1"/>
  <c r="E43"/>
  <c r="D43"/>
  <c r="H42"/>
  <c r="E42"/>
  <c r="D42"/>
  <c r="H41"/>
  <c r="F41"/>
  <c r="I41" s="1"/>
  <c r="E41"/>
  <c r="D41"/>
  <c r="H40"/>
  <c r="E40"/>
  <c r="D40"/>
  <c r="H39"/>
  <c r="F39"/>
  <c r="I39" s="1"/>
  <c r="E39"/>
  <c r="D39"/>
  <c r="H38"/>
  <c r="E38"/>
  <c r="D38"/>
  <c r="H37"/>
  <c r="F37"/>
  <c r="D15" i="6" s="1"/>
  <c r="E37" i="5"/>
  <c r="D37"/>
  <c r="H33"/>
  <c r="F33"/>
  <c r="I33" s="1"/>
  <c r="D33"/>
  <c r="C33"/>
  <c r="B33"/>
  <c r="A33"/>
  <c r="H32"/>
  <c r="F32"/>
  <c r="I32" s="1"/>
  <c r="D32"/>
  <c r="C32"/>
  <c r="B32"/>
  <c r="A32"/>
  <c r="H31"/>
  <c r="F31"/>
  <c r="H22" i="6" s="1"/>
  <c r="D31" i="5"/>
  <c r="C31"/>
  <c r="B31"/>
  <c r="H30"/>
  <c r="F30"/>
  <c r="I30" s="1"/>
  <c r="D30"/>
  <c r="C30"/>
  <c r="B30"/>
  <c r="A30"/>
  <c r="H29"/>
  <c r="F29"/>
  <c r="I29" s="1"/>
  <c r="D29"/>
  <c r="C29"/>
  <c r="B29"/>
  <c r="A29"/>
  <c r="H28"/>
  <c r="F28"/>
  <c r="H16" i="6" s="1"/>
  <c r="D28" i="5"/>
  <c r="C28"/>
  <c r="B28"/>
  <c r="A28"/>
  <c r="B23"/>
  <c r="B21"/>
  <c r="C17"/>
  <c r="B17"/>
  <c r="C16"/>
  <c r="B16"/>
  <c r="C15"/>
  <c r="B15"/>
  <c r="C14"/>
  <c r="B14"/>
  <c r="C13"/>
  <c r="B13"/>
  <c r="C12"/>
  <c r="B12"/>
  <c r="C11"/>
  <c r="B11"/>
  <c r="D8"/>
  <c r="A8"/>
  <c r="D8" i="2"/>
  <c r="A8"/>
  <c r="A8" i="1" s="1"/>
  <c r="B13" s="1"/>
  <c r="G102" i="2"/>
  <c r="E57" i="1"/>
  <c r="E56"/>
  <c r="E55"/>
  <c r="E54"/>
  <c r="E51"/>
  <c r="E50"/>
  <c r="E49"/>
  <c r="E48"/>
  <c r="E45"/>
  <c r="E44"/>
  <c r="E43"/>
  <c r="E42"/>
  <c r="E39"/>
  <c r="E38"/>
  <c r="E37"/>
  <c r="E36"/>
  <c r="E33"/>
  <c r="E32"/>
  <c r="E31"/>
  <c r="E30"/>
  <c r="E27"/>
  <c r="E26"/>
  <c r="J26"/>
  <c r="J27"/>
  <c r="J28"/>
  <c r="J29"/>
  <c r="J30"/>
  <c r="J32"/>
  <c r="J33"/>
  <c r="J34"/>
  <c r="J35"/>
  <c r="J36"/>
  <c r="J38"/>
  <c r="J39"/>
  <c r="J40"/>
  <c r="J41"/>
  <c r="J42"/>
  <c r="J44"/>
  <c r="J45"/>
  <c r="J46"/>
  <c r="J47"/>
  <c r="J48"/>
  <c r="J50"/>
  <c r="J51"/>
  <c r="J52"/>
  <c r="J53"/>
  <c r="J54"/>
  <c r="J56"/>
  <c r="J57"/>
  <c r="J58"/>
  <c r="J59"/>
  <c r="H76" i="2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F105"/>
  <c r="D55" i="1" s="1"/>
  <c r="F104" i="2"/>
  <c r="D54" i="1" s="1"/>
  <c r="F99" i="2"/>
  <c r="D49" i="1" s="1"/>
  <c r="F98" i="2"/>
  <c r="I98" s="1"/>
  <c r="F93"/>
  <c r="I93" s="1"/>
  <c r="F92"/>
  <c r="D42" i="1" s="1"/>
  <c r="F87" i="2"/>
  <c r="D37" i="1" s="1"/>
  <c r="F86" i="2"/>
  <c r="I86" s="1"/>
  <c r="F81"/>
  <c r="D31" i="1" s="1"/>
  <c r="F80" i="2"/>
  <c r="D30" i="1" s="1"/>
  <c r="G84" i="2"/>
  <c r="G109"/>
  <c r="E59" i="1" s="1"/>
  <c r="G108" i="2"/>
  <c r="E58" i="1" s="1"/>
  <c r="G103" i="2"/>
  <c r="E53" i="1" s="1"/>
  <c r="G97" i="2"/>
  <c r="E47" i="1" s="1"/>
  <c r="G96" i="2"/>
  <c r="G91"/>
  <c r="E41" i="1" s="1"/>
  <c r="G90" i="2"/>
  <c r="E40" i="1" s="1"/>
  <c r="G85" i="2"/>
  <c r="E35" i="1" s="1"/>
  <c r="G79" i="2"/>
  <c r="E29" i="1" s="1"/>
  <c r="G78" i="2"/>
  <c r="F75"/>
  <c r="I75" s="1"/>
  <c r="F108" i="4"/>
  <c r="F78" i="5" s="1"/>
  <c r="AG26" i="6" l="1"/>
  <c r="AG32"/>
  <c r="AG38"/>
  <c r="AG44"/>
  <c r="AG50"/>
  <c r="AG56"/>
  <c r="AG36"/>
  <c r="F67"/>
  <c r="AG67"/>
  <c r="AG30"/>
  <c r="F72"/>
  <c r="AD72"/>
  <c r="F61"/>
  <c r="AG61"/>
  <c r="AG15"/>
  <c r="F66"/>
  <c r="AD66"/>
  <c r="H8"/>
  <c r="C13" s="1"/>
  <c r="B152" i="2"/>
  <c r="F76" i="6"/>
  <c r="AB7"/>
  <c r="L66"/>
  <c r="L61"/>
  <c r="L62" s="1"/>
  <c r="L63" s="1"/>
  <c r="L64" s="1"/>
  <c r="L65" s="1"/>
  <c r="F113" i="2"/>
  <c r="D65" i="1"/>
  <c r="F65" s="1"/>
  <c r="I130" i="2"/>
  <c r="D80" i="1"/>
  <c r="F80" s="1"/>
  <c r="D70" i="6"/>
  <c r="F118" i="5"/>
  <c r="I113"/>
  <c r="D63" i="6"/>
  <c r="F63" s="1"/>
  <c r="F112" i="2"/>
  <c r="D64" i="1"/>
  <c r="F64" s="1"/>
  <c r="F131" i="2"/>
  <c r="D83" i="1"/>
  <c r="F83" s="1"/>
  <c r="I125" i="5"/>
  <c r="D75" i="6"/>
  <c r="F75" s="1"/>
  <c r="I124" i="5"/>
  <c r="D74" i="6"/>
  <c r="F74" s="1"/>
  <c r="I115" i="2"/>
  <c r="F124"/>
  <c r="D76" i="1"/>
  <c r="F76" s="1"/>
  <c r="F112" i="5"/>
  <c r="D64" i="6"/>
  <c r="D71" i="1"/>
  <c r="F71" s="1"/>
  <c r="F119" i="2"/>
  <c r="I119" i="5"/>
  <c r="D69" i="6"/>
  <c r="F69" s="1"/>
  <c r="I118" i="2"/>
  <c r="D68" i="1"/>
  <c r="F68" s="1"/>
  <c r="F125" i="2"/>
  <c r="D77" i="1"/>
  <c r="F77" s="1"/>
  <c r="F130" i="5"/>
  <c r="D82" i="6"/>
  <c r="I121" i="2"/>
  <c r="F36" i="6"/>
  <c r="F37" i="1"/>
  <c r="F49"/>
  <c r="I28" i="5"/>
  <c r="I31"/>
  <c r="I80"/>
  <c r="H18" i="6"/>
  <c r="J18" s="1"/>
  <c r="D54"/>
  <c r="I63" i="5"/>
  <c r="A8" i="6"/>
  <c r="B13" s="1"/>
  <c r="J32" i="5"/>
  <c r="J33"/>
  <c r="F31" i="1"/>
  <c r="F55"/>
  <c r="I104" i="2"/>
  <c r="J16" i="6"/>
  <c r="D37"/>
  <c r="F37" s="1"/>
  <c r="D42"/>
  <c r="D49"/>
  <c r="F49" s="1"/>
  <c r="I99" i="2"/>
  <c r="J31" i="6"/>
  <c r="J55"/>
  <c r="D21"/>
  <c r="F15"/>
  <c r="F43"/>
  <c r="F30"/>
  <c r="H8" i="1"/>
  <c r="C13" s="1"/>
  <c r="I105" i="2"/>
  <c r="D55" i="6"/>
  <c r="F55" s="1"/>
  <c r="D48"/>
  <c r="D43" i="1"/>
  <c r="F43" s="1"/>
  <c r="I93" i="5"/>
  <c r="D36" i="1"/>
  <c r="F36" s="1"/>
  <c r="I86" i="5"/>
  <c r="D31" i="6"/>
  <c r="F31" s="1"/>
  <c r="I80" i="2"/>
  <c r="F76" i="5"/>
  <c r="D28" i="6"/>
  <c r="I78" i="5"/>
  <c r="D24" i="6"/>
  <c r="F78" i="2"/>
  <c r="I78" s="1"/>
  <c r="D25" i="6"/>
  <c r="F25" s="1"/>
  <c r="I59" i="5"/>
  <c r="H25" i="6"/>
  <c r="J25" s="1"/>
  <c r="H37"/>
  <c r="J37" s="1"/>
  <c r="H49"/>
  <c r="J49" s="1"/>
  <c r="H43"/>
  <c r="J43" s="1"/>
  <c r="D19"/>
  <c r="D17"/>
  <c r="I37" i="5"/>
  <c r="J22" i="6"/>
  <c r="H20"/>
  <c r="J20" s="1"/>
  <c r="E47"/>
  <c r="E46"/>
  <c r="E41"/>
  <c r="E28"/>
  <c r="F42" i="1"/>
  <c r="D48"/>
  <c r="F48" s="1"/>
  <c r="F54"/>
  <c r="I81" i="2"/>
  <c r="I87"/>
  <c r="I92"/>
  <c r="E28" i="1"/>
  <c r="F30"/>
  <c r="E52"/>
  <c r="E46"/>
  <c r="E34"/>
  <c r="F129" i="4"/>
  <c r="F128"/>
  <c r="F125"/>
  <c r="F124"/>
  <c r="F121"/>
  <c r="F120"/>
  <c r="F117"/>
  <c r="F116"/>
  <c r="F113"/>
  <c r="F112"/>
  <c r="F109"/>
  <c r="K95" i="1" l="1"/>
  <c r="K94"/>
  <c r="K93"/>
  <c r="K92"/>
  <c r="K91"/>
  <c r="K88"/>
  <c r="K86"/>
  <c r="K84"/>
  <c r="K90"/>
  <c r="K87"/>
  <c r="K85"/>
  <c r="K89"/>
  <c r="K92" i="6"/>
  <c r="K88"/>
  <c r="K95"/>
  <c r="K91"/>
  <c r="K90"/>
  <c r="K94"/>
  <c r="K93"/>
  <c r="K87"/>
  <c r="K86"/>
  <c r="K85"/>
  <c r="K89"/>
  <c r="K84"/>
  <c r="V62"/>
  <c r="U68"/>
  <c r="V80"/>
  <c r="U80"/>
  <c r="U62"/>
  <c r="T68"/>
  <c r="W74"/>
  <c r="T74"/>
  <c r="T80"/>
  <c r="T62"/>
  <c r="W68"/>
  <c r="V74"/>
  <c r="W62"/>
  <c r="V68"/>
  <c r="U74"/>
  <c r="W80"/>
  <c r="AH23"/>
  <c r="U56"/>
  <c r="V50"/>
  <c r="U50"/>
  <c r="U44"/>
  <c r="U38"/>
  <c r="W32"/>
  <c r="W26"/>
  <c r="R18"/>
  <c r="V22"/>
  <c r="R20"/>
  <c r="W16"/>
  <c r="Y16"/>
  <c r="W56"/>
  <c r="AH56"/>
  <c r="S56" s="1"/>
  <c r="AD56" s="1"/>
  <c r="W50"/>
  <c r="V44"/>
  <c r="V38"/>
  <c r="AH32"/>
  <c r="S32" s="1"/>
  <c r="AD32" s="1"/>
  <c r="T32"/>
  <c r="T26"/>
  <c r="Q18"/>
  <c r="AD18" s="1"/>
  <c r="W22"/>
  <c r="W20"/>
  <c r="V20"/>
  <c r="R16"/>
  <c r="V56"/>
  <c r="X56" s="1"/>
  <c r="AH50"/>
  <c r="S50" s="1"/>
  <c r="AD50" s="1"/>
  <c r="W44"/>
  <c r="W38"/>
  <c r="AH38"/>
  <c r="S38" s="1"/>
  <c r="AD38" s="1"/>
  <c r="U32"/>
  <c r="U26"/>
  <c r="V18"/>
  <c r="Y22"/>
  <c r="Q22"/>
  <c r="AD22" s="1"/>
  <c r="Q20"/>
  <c r="AD20" s="1"/>
  <c r="Q16"/>
  <c r="T56"/>
  <c r="T50"/>
  <c r="T44"/>
  <c r="AH44"/>
  <c r="S44" s="1"/>
  <c r="AD44" s="1"/>
  <c r="T38"/>
  <c r="V32"/>
  <c r="V26"/>
  <c r="X26" s="1"/>
  <c r="W18"/>
  <c r="Y18"/>
  <c r="R22"/>
  <c r="Y20"/>
  <c r="V16"/>
  <c r="AG17"/>
  <c r="F48"/>
  <c r="AG48"/>
  <c r="F42"/>
  <c r="AG42"/>
  <c r="AG21"/>
  <c r="AG19"/>
  <c r="F24"/>
  <c r="AG24"/>
  <c r="F54"/>
  <c r="AG54"/>
  <c r="K83"/>
  <c r="K79"/>
  <c r="K75"/>
  <c r="K71"/>
  <c r="K67"/>
  <c r="K63"/>
  <c r="K59"/>
  <c r="K55"/>
  <c r="K51"/>
  <c r="K47"/>
  <c r="K43"/>
  <c r="K39"/>
  <c r="K35"/>
  <c r="K31"/>
  <c r="K27"/>
  <c r="K23"/>
  <c r="K19"/>
  <c r="K15"/>
  <c r="K42"/>
  <c r="K34"/>
  <c r="K26"/>
  <c r="K18"/>
  <c r="K80"/>
  <c r="K76"/>
  <c r="K72"/>
  <c r="K68"/>
  <c r="K64"/>
  <c r="K60"/>
  <c r="K56"/>
  <c r="K52"/>
  <c r="K48"/>
  <c r="K44"/>
  <c r="K40"/>
  <c r="K36"/>
  <c r="K32"/>
  <c r="K28"/>
  <c r="K24"/>
  <c r="K20"/>
  <c r="K16"/>
  <c r="K81"/>
  <c r="K77"/>
  <c r="K73"/>
  <c r="K69"/>
  <c r="K65"/>
  <c r="K61"/>
  <c r="K57"/>
  <c r="K53"/>
  <c r="K49"/>
  <c r="K45"/>
  <c r="K41"/>
  <c r="K37"/>
  <c r="K33"/>
  <c r="K29"/>
  <c r="K25"/>
  <c r="K21"/>
  <c r="K17"/>
  <c r="K82"/>
  <c r="K78"/>
  <c r="K74"/>
  <c r="K70"/>
  <c r="K66"/>
  <c r="K62"/>
  <c r="K58"/>
  <c r="K54"/>
  <c r="K50"/>
  <c r="K46"/>
  <c r="K38"/>
  <c r="K30"/>
  <c r="K22"/>
  <c r="K14"/>
  <c r="F21"/>
  <c r="F82"/>
  <c r="Y7"/>
  <c r="Y17" s="1"/>
  <c r="F17"/>
  <c r="F64"/>
  <c r="F70"/>
  <c r="F19"/>
  <c r="L72"/>
  <c r="L67"/>
  <c r="L68" s="1"/>
  <c r="L69" s="1"/>
  <c r="L70" s="1"/>
  <c r="L71" s="1"/>
  <c r="K14" i="1"/>
  <c r="K80"/>
  <c r="K76"/>
  <c r="K72"/>
  <c r="K68"/>
  <c r="K64"/>
  <c r="K60"/>
  <c r="K56"/>
  <c r="K52"/>
  <c r="K48"/>
  <c r="K44"/>
  <c r="K40"/>
  <c r="K36"/>
  <c r="K32"/>
  <c r="K28"/>
  <c r="K24"/>
  <c r="K20"/>
  <c r="K16"/>
  <c r="K83"/>
  <c r="K79"/>
  <c r="K75"/>
  <c r="K71"/>
  <c r="K67"/>
  <c r="K63"/>
  <c r="K59"/>
  <c r="K55"/>
  <c r="K51"/>
  <c r="K47"/>
  <c r="K43"/>
  <c r="K39"/>
  <c r="K35"/>
  <c r="K31"/>
  <c r="K27"/>
  <c r="K23"/>
  <c r="K19"/>
  <c r="K15"/>
  <c r="K81"/>
  <c r="K73"/>
  <c r="K65"/>
  <c r="K57"/>
  <c r="K49"/>
  <c r="K41"/>
  <c r="K33"/>
  <c r="K25"/>
  <c r="K17"/>
  <c r="K78"/>
  <c r="K70"/>
  <c r="K62"/>
  <c r="K54"/>
  <c r="K46"/>
  <c r="K38"/>
  <c r="K30"/>
  <c r="K22"/>
  <c r="K77"/>
  <c r="K69"/>
  <c r="K61"/>
  <c r="K53"/>
  <c r="K45"/>
  <c r="K37"/>
  <c r="K29"/>
  <c r="K21"/>
  <c r="K82"/>
  <c r="K74"/>
  <c r="K66"/>
  <c r="K58"/>
  <c r="K50"/>
  <c r="K42"/>
  <c r="K34"/>
  <c r="K26"/>
  <c r="K18"/>
  <c r="I130" i="5"/>
  <c r="D80" i="6"/>
  <c r="F80" s="1"/>
  <c r="I124" i="2"/>
  <c r="D74" i="1"/>
  <c r="F74" s="1"/>
  <c r="I118" i="5"/>
  <c r="D68" i="6"/>
  <c r="F68" s="1"/>
  <c r="I119" i="2"/>
  <c r="D69" i="1"/>
  <c r="F69" s="1"/>
  <c r="I131" i="2"/>
  <c r="D81" i="1"/>
  <c r="F81" s="1"/>
  <c r="I125" i="2"/>
  <c r="D75" i="1"/>
  <c r="F75" s="1"/>
  <c r="I112" i="5"/>
  <c r="D62" i="6"/>
  <c r="F62" s="1"/>
  <c r="I112" i="2"/>
  <c r="D62" i="1"/>
  <c r="F62" s="1"/>
  <c r="I113" i="2"/>
  <c r="D63" i="1"/>
  <c r="F63" s="1"/>
  <c r="F28" i="6"/>
  <c r="F109" i="2"/>
  <c r="F109" i="5"/>
  <c r="F108" i="2"/>
  <c r="F108" i="5"/>
  <c r="F102"/>
  <c r="F102" i="2"/>
  <c r="F103" i="5"/>
  <c r="F103" i="2"/>
  <c r="F97"/>
  <c r="F97" i="5"/>
  <c r="F96" i="2"/>
  <c r="F96" i="5"/>
  <c r="F91"/>
  <c r="F91" i="2"/>
  <c r="F90" i="5"/>
  <c r="F90" i="2"/>
  <c r="F85" i="5"/>
  <c r="F85" i="2"/>
  <c r="F84" i="5"/>
  <c r="F84" i="2"/>
  <c r="F79" i="5"/>
  <c r="F79" i="2"/>
  <c r="D28" i="1"/>
  <c r="F28" s="1"/>
  <c r="F76" i="2"/>
  <c r="I76" i="5"/>
  <c r="D26" i="6"/>
  <c r="F26" s="1"/>
  <c r="F47" i="4"/>
  <c r="F38" i="5" s="1"/>
  <c r="Y85" i="6" l="1"/>
  <c r="U85"/>
  <c r="X20"/>
  <c r="X32"/>
  <c r="AE32" s="1"/>
  <c r="X80"/>
  <c r="X74"/>
  <c r="AE56"/>
  <c r="AB56"/>
  <c r="AC56" s="1"/>
  <c r="AH63"/>
  <c r="S63" s="1"/>
  <c r="AH81"/>
  <c r="S81" s="1"/>
  <c r="AH75"/>
  <c r="S75" s="1"/>
  <c r="AH69"/>
  <c r="S69" s="1"/>
  <c r="X50"/>
  <c r="X62"/>
  <c r="AB32"/>
  <c r="AC32" s="1"/>
  <c r="W85"/>
  <c r="AH26"/>
  <c r="AE26"/>
  <c r="AB20"/>
  <c r="AC20" s="1"/>
  <c r="AE20"/>
  <c r="T85"/>
  <c r="X44"/>
  <c r="AG85"/>
  <c r="X68"/>
  <c r="X16"/>
  <c r="V85"/>
  <c r="Q85"/>
  <c r="AD16"/>
  <c r="AB80"/>
  <c r="AC80" s="1"/>
  <c r="AE80"/>
  <c r="AE74"/>
  <c r="AB74"/>
  <c r="AC74" s="1"/>
  <c r="X18"/>
  <c r="R85"/>
  <c r="X38"/>
  <c r="X22"/>
  <c r="T54"/>
  <c r="U54"/>
  <c r="U24"/>
  <c r="V21"/>
  <c r="T42"/>
  <c r="V48"/>
  <c r="W17"/>
  <c r="V54"/>
  <c r="V24"/>
  <c r="Y19"/>
  <c r="W21"/>
  <c r="U42"/>
  <c r="V42"/>
  <c r="W48"/>
  <c r="V60"/>
  <c r="T78"/>
  <c r="W78"/>
  <c r="U60"/>
  <c r="V78"/>
  <c r="T60"/>
  <c r="U78"/>
  <c r="W60"/>
  <c r="T36"/>
  <c r="W30"/>
  <c r="V30"/>
  <c r="T72"/>
  <c r="W15"/>
  <c r="U30"/>
  <c r="V15"/>
  <c r="T66"/>
  <c r="W36"/>
  <c r="T30"/>
  <c r="W72"/>
  <c r="V72"/>
  <c r="W66"/>
  <c r="V66"/>
  <c r="V36"/>
  <c r="U36"/>
  <c r="U72"/>
  <c r="Y15"/>
  <c r="U66"/>
  <c r="W54"/>
  <c r="W24"/>
  <c r="T24"/>
  <c r="V19"/>
  <c r="Y21"/>
  <c r="AG14"/>
  <c r="AH17" s="1"/>
  <c r="W42"/>
  <c r="AG23"/>
  <c r="AH54" s="1"/>
  <c r="S54" s="1"/>
  <c r="AD54" s="1"/>
  <c r="W19"/>
  <c r="T48"/>
  <c r="U48"/>
  <c r="V17"/>
  <c r="L78"/>
  <c r="L79" s="1"/>
  <c r="L80" s="1"/>
  <c r="L81" s="1"/>
  <c r="L82" s="1"/>
  <c r="L83" s="1"/>
  <c r="L73"/>
  <c r="L74" s="1"/>
  <c r="L75" s="1"/>
  <c r="L76" s="1"/>
  <c r="L77" s="1"/>
  <c r="I108" i="5"/>
  <c r="F106"/>
  <c r="D58" i="6"/>
  <c r="I108" i="2"/>
  <c r="F106"/>
  <c r="D58" i="1"/>
  <c r="F58" s="1"/>
  <c r="D59" i="6"/>
  <c r="F59" s="1"/>
  <c r="I109" i="5"/>
  <c r="F107"/>
  <c r="I109" i="2"/>
  <c r="D59" i="1"/>
  <c r="F59" s="1"/>
  <c r="F107" i="2"/>
  <c r="D53" i="1"/>
  <c r="F53" s="1"/>
  <c r="F101" i="2"/>
  <c r="I103"/>
  <c r="D53" i="6"/>
  <c r="F53" s="1"/>
  <c r="F101" i="5"/>
  <c r="I103"/>
  <c r="F100" i="2"/>
  <c r="D52" i="1"/>
  <c r="F52" s="1"/>
  <c r="I102" i="2"/>
  <c r="F100" i="5"/>
  <c r="D52" i="6"/>
  <c r="I102" i="5"/>
  <c r="F94"/>
  <c r="D46" i="6"/>
  <c r="I96" i="5"/>
  <c r="F94" i="2"/>
  <c r="D46" i="1"/>
  <c r="F46" s="1"/>
  <c r="I96" i="2"/>
  <c r="D47" i="6"/>
  <c r="F47" s="1"/>
  <c r="F95" i="5"/>
  <c r="I97"/>
  <c r="D47" i="1"/>
  <c r="F47" s="1"/>
  <c r="F95" i="2"/>
  <c r="I97"/>
  <c r="I90"/>
  <c r="D40" i="1"/>
  <c r="F40" s="1"/>
  <c r="F88" i="2"/>
  <c r="F88" i="5"/>
  <c r="D40" i="6"/>
  <c r="I90" i="5"/>
  <c r="F89" i="2"/>
  <c r="D41" i="1"/>
  <c r="F41" s="1"/>
  <c r="I91" i="2"/>
  <c r="F89" i="5"/>
  <c r="D41" i="6"/>
  <c r="F41" s="1"/>
  <c r="I91" i="5"/>
  <c r="F82" i="2"/>
  <c r="D34" i="1"/>
  <c r="F34" s="1"/>
  <c r="I84" i="2"/>
  <c r="F82" i="5"/>
  <c r="D34" i="6"/>
  <c r="I84" i="5"/>
  <c r="F83" i="2"/>
  <c r="I85"/>
  <c r="D35" i="1"/>
  <c r="F35" s="1"/>
  <c r="D35" i="6"/>
  <c r="F35" s="1"/>
  <c r="F83" i="5"/>
  <c r="I85"/>
  <c r="D26" i="1"/>
  <c r="F26" s="1"/>
  <c r="I76" i="2"/>
  <c r="D29" i="1"/>
  <c r="F29" s="1"/>
  <c r="F77" i="2"/>
  <c r="I79"/>
  <c r="F77" i="5"/>
  <c r="I79"/>
  <c r="D29" i="6"/>
  <c r="F29" s="1"/>
  <c r="D16"/>
  <c r="F16" s="1"/>
  <c r="I38" i="5"/>
  <c r="E25" i="1"/>
  <c r="E24"/>
  <c r="I43"/>
  <c r="I25"/>
  <c r="I31"/>
  <c r="I37"/>
  <c r="I49"/>
  <c r="I55"/>
  <c r="I22"/>
  <c r="I20"/>
  <c r="I18"/>
  <c r="I16"/>
  <c r="E16"/>
  <c r="E17"/>
  <c r="E18"/>
  <c r="E19"/>
  <c r="E20"/>
  <c r="E21"/>
  <c r="E22"/>
  <c r="E15"/>
  <c r="A7"/>
  <c r="J19"/>
  <c r="J21"/>
  <c r="J24"/>
  <c r="AE18" i="6" l="1"/>
  <c r="AB18"/>
  <c r="AC18" s="1"/>
  <c r="AE16"/>
  <c r="AB16"/>
  <c r="X85"/>
  <c r="AE44"/>
  <c r="AB44"/>
  <c r="AC44" s="1"/>
  <c r="AE38"/>
  <c r="AB38"/>
  <c r="AC38" s="1"/>
  <c r="AE50"/>
  <c r="AB50"/>
  <c r="AC50" s="1"/>
  <c r="AE22"/>
  <c r="AB22"/>
  <c r="AC22" s="1"/>
  <c r="AE68"/>
  <c r="AB68"/>
  <c r="AC68" s="1"/>
  <c r="S26"/>
  <c r="AH85"/>
  <c r="AE62"/>
  <c r="AB62"/>
  <c r="AC62" s="1"/>
  <c r="X48"/>
  <c r="X30"/>
  <c r="AE30" s="1"/>
  <c r="AH42"/>
  <c r="S42" s="1"/>
  <c r="AD42" s="1"/>
  <c r="AH48"/>
  <c r="S48" s="1"/>
  <c r="AD48" s="1"/>
  <c r="AH24"/>
  <c r="S24" s="1"/>
  <c r="AG84"/>
  <c r="Y84"/>
  <c r="X17"/>
  <c r="AE17" s="1"/>
  <c r="X19"/>
  <c r="AE19" s="1"/>
  <c r="X66"/>
  <c r="AE66" s="1"/>
  <c r="X21"/>
  <c r="AE21" s="1"/>
  <c r="Q17"/>
  <c r="AD17" s="1"/>
  <c r="R17"/>
  <c r="AB66"/>
  <c r="AC66" s="1"/>
  <c r="T84"/>
  <c r="X54"/>
  <c r="X15"/>
  <c r="V84"/>
  <c r="X42"/>
  <c r="X24"/>
  <c r="AE48"/>
  <c r="X72"/>
  <c r="U84"/>
  <c r="AH79"/>
  <c r="S79" s="1"/>
  <c r="AH73"/>
  <c r="S73" s="1"/>
  <c r="AH30"/>
  <c r="S30" s="1"/>
  <c r="AD30" s="1"/>
  <c r="AH61"/>
  <c r="S61" s="1"/>
  <c r="AH67"/>
  <c r="S67" s="1"/>
  <c r="AH36"/>
  <c r="S36" s="1"/>
  <c r="AD36" s="1"/>
  <c r="AH21"/>
  <c r="AH15"/>
  <c r="X36"/>
  <c r="W84"/>
  <c r="X78"/>
  <c r="X60"/>
  <c r="AH19"/>
  <c r="F46"/>
  <c r="F52"/>
  <c r="F58"/>
  <c r="F34"/>
  <c r="F40"/>
  <c r="I107" i="2"/>
  <c r="D57" i="1"/>
  <c r="F57" s="1"/>
  <c r="I106" i="5"/>
  <c r="D56" i="6"/>
  <c r="F56" s="1"/>
  <c r="I107" i="5"/>
  <c r="D57" i="6"/>
  <c r="F57" s="1"/>
  <c r="I106" i="2"/>
  <c r="D56" i="1"/>
  <c r="F56" s="1"/>
  <c r="D50"/>
  <c r="F50" s="1"/>
  <c r="I100" i="2"/>
  <c r="I100" i="5"/>
  <c r="D50" i="6"/>
  <c r="F50" s="1"/>
  <c r="D51" i="1"/>
  <c r="F51" s="1"/>
  <c r="I101" i="2"/>
  <c r="I101" i="5"/>
  <c r="D51" i="6"/>
  <c r="F51" s="1"/>
  <c r="D44" i="1"/>
  <c r="F44" s="1"/>
  <c r="I94" i="2"/>
  <c r="I95"/>
  <c r="D45" i="1"/>
  <c r="F45" s="1"/>
  <c r="I95" i="5"/>
  <c r="D45" i="6"/>
  <c r="F45" s="1"/>
  <c r="I94" i="5"/>
  <c r="D44" i="6"/>
  <c r="F44" s="1"/>
  <c r="I88" i="5"/>
  <c r="D38" i="6"/>
  <c r="F38" s="1"/>
  <c r="D39" i="1"/>
  <c r="F39" s="1"/>
  <c r="I89" i="2"/>
  <c r="I88"/>
  <c r="D38" i="1"/>
  <c r="F38" s="1"/>
  <c r="I89" i="5"/>
  <c r="D39" i="6"/>
  <c r="F39" s="1"/>
  <c r="I82" i="2"/>
  <c r="D32" i="1"/>
  <c r="F32" s="1"/>
  <c r="I82" i="5"/>
  <c r="D32" i="6"/>
  <c r="F32" s="1"/>
  <c r="I83" i="5"/>
  <c r="D33" i="6"/>
  <c r="F33" s="1"/>
  <c r="D33" i="1"/>
  <c r="F33" s="1"/>
  <c r="I83" i="2"/>
  <c r="I77"/>
  <c r="D27" i="1"/>
  <c r="F27" s="1"/>
  <c r="I77" i="5"/>
  <c r="D27" i="6"/>
  <c r="F27" s="1"/>
  <c r="C175" i="4"/>
  <c r="C176" s="1"/>
  <c r="C177" s="1"/>
  <c r="J166"/>
  <c r="K166" s="1"/>
  <c r="G166"/>
  <c r="H166" s="1"/>
  <c r="I165"/>
  <c r="J165" s="1"/>
  <c r="K165" s="1"/>
  <c r="F165"/>
  <c r="G165" s="1"/>
  <c r="H165" s="1"/>
  <c r="J164"/>
  <c r="K164" s="1"/>
  <c r="G164"/>
  <c r="H164" s="1"/>
  <c r="I163"/>
  <c r="J163" s="1"/>
  <c r="K163" s="1"/>
  <c r="J162"/>
  <c r="K162" s="1"/>
  <c r="F163"/>
  <c r="G163" s="1"/>
  <c r="H163" s="1"/>
  <c r="G162"/>
  <c r="H162" s="1"/>
  <c r="F161"/>
  <c r="G161" s="1"/>
  <c r="H161" s="1"/>
  <c r="I161" s="1"/>
  <c r="J161" s="1"/>
  <c r="K161" s="1"/>
  <c r="G160"/>
  <c r="H160" s="1"/>
  <c r="I160" s="1"/>
  <c r="J160" s="1"/>
  <c r="K160" s="1"/>
  <c r="E161"/>
  <c r="E162" s="1"/>
  <c r="E163" s="1"/>
  <c r="E164" s="1"/>
  <c r="E165" s="1"/>
  <c r="E166" s="1"/>
  <c r="E167" s="1"/>
  <c r="E168" s="1"/>
  <c r="B161"/>
  <c r="H75" i="2"/>
  <c r="H74"/>
  <c r="F74"/>
  <c r="I74" s="1"/>
  <c r="A126" i="4"/>
  <c r="M54" i="6" s="1"/>
  <c r="M55" s="1"/>
  <c r="M56" s="1"/>
  <c r="M57" s="1"/>
  <c r="M58" s="1"/>
  <c r="M59" s="1"/>
  <c r="A118" i="4"/>
  <c r="M42" i="6" s="1"/>
  <c r="M43" s="1"/>
  <c r="M44" s="1"/>
  <c r="M45" s="1"/>
  <c r="M46" s="1"/>
  <c r="M47" s="1"/>
  <c r="A114" i="4"/>
  <c r="M36" i="6" s="1"/>
  <c r="M37" s="1"/>
  <c r="M38" s="1"/>
  <c r="M39" s="1"/>
  <c r="M40" s="1"/>
  <c r="M41" s="1"/>
  <c r="A110" i="4"/>
  <c r="M30" i="6" s="1"/>
  <c r="M31" s="1"/>
  <c r="M32" s="1"/>
  <c r="M33" s="1"/>
  <c r="M34" s="1"/>
  <c r="M35" s="1"/>
  <c r="A106" i="4"/>
  <c r="M24" i="6" s="1"/>
  <c r="M25" s="1"/>
  <c r="M26" s="1"/>
  <c r="M27" s="1"/>
  <c r="M28" s="1"/>
  <c r="M29" s="1"/>
  <c r="F59" i="2"/>
  <c r="I59" s="1"/>
  <c r="F60"/>
  <c r="I60" s="1"/>
  <c r="F61"/>
  <c r="I61" s="1"/>
  <c r="F62"/>
  <c r="I62" s="1"/>
  <c r="F63"/>
  <c r="I63" s="1"/>
  <c r="F58"/>
  <c r="I58" s="1"/>
  <c r="B58"/>
  <c r="E63"/>
  <c r="D63"/>
  <c r="B63"/>
  <c r="A63"/>
  <c r="E62"/>
  <c r="D62"/>
  <c r="B62"/>
  <c r="A104"/>
  <c r="E61"/>
  <c r="D61"/>
  <c r="B61"/>
  <c r="A61"/>
  <c r="A92" s="1"/>
  <c r="E60"/>
  <c r="D60"/>
  <c r="B60"/>
  <c r="A60"/>
  <c r="A86" s="1"/>
  <c r="E59"/>
  <c r="D59"/>
  <c r="B59"/>
  <c r="A59"/>
  <c r="A80" s="1"/>
  <c r="E58"/>
  <c r="D58"/>
  <c r="C58"/>
  <c r="A58"/>
  <c r="A74" s="1"/>
  <c r="B52"/>
  <c r="C90" i="4"/>
  <c r="B83"/>
  <c r="B81"/>
  <c r="H38" i="2"/>
  <c r="H39"/>
  <c r="H40"/>
  <c r="H41"/>
  <c r="H42"/>
  <c r="H43"/>
  <c r="H44"/>
  <c r="H45"/>
  <c r="H46"/>
  <c r="H47"/>
  <c r="H48"/>
  <c r="H37"/>
  <c r="F39"/>
  <c r="I39" s="1"/>
  <c r="F41"/>
  <c r="I41" s="1"/>
  <c r="F43"/>
  <c r="I43" s="1"/>
  <c r="F45"/>
  <c r="I45" s="1"/>
  <c r="F47"/>
  <c r="I47" s="1"/>
  <c r="F37"/>
  <c r="I37" s="1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E37"/>
  <c r="D38"/>
  <c r="D37"/>
  <c r="B48" i="4"/>
  <c r="AE85" i="6" l="1"/>
  <c r="AD26"/>
  <c r="AD85" s="1"/>
  <c r="S85"/>
  <c r="AB26"/>
  <c r="AC26" s="1"/>
  <c r="AC16"/>
  <c r="AB85"/>
  <c r="AB48"/>
  <c r="AC48" s="1"/>
  <c r="R19"/>
  <c r="Q19"/>
  <c r="AE36"/>
  <c r="AB36"/>
  <c r="AC36" s="1"/>
  <c r="AB72"/>
  <c r="AC72" s="1"/>
  <c r="AE72"/>
  <c r="AE42"/>
  <c r="AB42"/>
  <c r="AC42" s="1"/>
  <c r="AE15"/>
  <c r="X84"/>
  <c r="AE24"/>
  <c r="AB24"/>
  <c r="AC24" s="1"/>
  <c r="AE54"/>
  <c r="AB54"/>
  <c r="AC54" s="1"/>
  <c r="AE78"/>
  <c r="AB78"/>
  <c r="AC78" s="1"/>
  <c r="Q21"/>
  <c r="R21"/>
  <c r="S84"/>
  <c r="AD24"/>
  <c r="AE60"/>
  <c r="AB60"/>
  <c r="AC60" s="1"/>
  <c r="R15"/>
  <c r="Q15"/>
  <c r="AB17"/>
  <c r="AC17" s="1"/>
  <c r="AB30"/>
  <c r="AC30" s="1"/>
  <c r="AH84"/>
  <c r="A160" i="4"/>
  <c r="M24" i="1"/>
  <c r="A161" i="4"/>
  <c r="M30" i="1"/>
  <c r="M42"/>
  <c r="M54"/>
  <c r="M36"/>
  <c r="B51" i="2"/>
  <c r="B23" i="6" s="1"/>
  <c r="B51" i="5"/>
  <c r="B39" i="2"/>
  <c r="B39" i="5"/>
  <c r="B53" i="2"/>
  <c r="B53" i="5"/>
  <c r="C91" i="4"/>
  <c r="C59" i="5"/>
  <c r="D17" i="1"/>
  <c r="H49"/>
  <c r="J49" s="1"/>
  <c r="H43"/>
  <c r="J43" s="1"/>
  <c r="D21"/>
  <c r="F21" s="1"/>
  <c r="H25"/>
  <c r="J25" s="1"/>
  <c r="H37"/>
  <c r="J37" s="1"/>
  <c r="D24"/>
  <c r="F24" s="1"/>
  <c r="D15"/>
  <c r="D19"/>
  <c r="F19" s="1"/>
  <c r="H55"/>
  <c r="J55" s="1"/>
  <c r="H31"/>
  <c r="J31" s="1"/>
  <c r="B76" i="4"/>
  <c r="B175" s="1"/>
  <c r="C59" i="2"/>
  <c r="H57" i="4"/>
  <c r="G57"/>
  <c r="F57"/>
  <c r="H55"/>
  <c r="G55"/>
  <c r="F55"/>
  <c r="F53"/>
  <c r="F44" i="5" s="1"/>
  <c r="F42"/>
  <c r="F40"/>
  <c r="B50" i="4"/>
  <c r="B41" i="5" s="1"/>
  <c r="B52" i="4"/>
  <c r="B43" i="5" s="1"/>
  <c r="C52" i="4"/>
  <c r="B54"/>
  <c r="C54"/>
  <c r="B56"/>
  <c r="C56"/>
  <c r="A56"/>
  <c r="A54"/>
  <c r="A50"/>
  <c r="M19" i="6" s="1"/>
  <c r="M20" s="1"/>
  <c r="A48" i="4"/>
  <c r="M17" i="6" s="1"/>
  <c r="M18" s="1"/>
  <c r="C48" i="4"/>
  <c r="C46"/>
  <c r="B46"/>
  <c r="B37" i="5" s="1"/>
  <c r="A46" i="4"/>
  <c r="H29" i="2"/>
  <c r="H30"/>
  <c r="H31"/>
  <c r="H32"/>
  <c r="H33"/>
  <c r="H28"/>
  <c r="F29"/>
  <c r="I29" s="1"/>
  <c r="F30"/>
  <c r="F31"/>
  <c r="F32"/>
  <c r="F33"/>
  <c r="F28"/>
  <c r="I28" s="1"/>
  <c r="D28"/>
  <c r="D29"/>
  <c r="D30"/>
  <c r="D31"/>
  <c r="D32"/>
  <c r="D33"/>
  <c r="A29"/>
  <c r="B29"/>
  <c r="C29"/>
  <c r="A30"/>
  <c r="C30"/>
  <c r="B31"/>
  <c r="C31"/>
  <c r="A32"/>
  <c r="B32"/>
  <c r="C32"/>
  <c r="A33"/>
  <c r="B33"/>
  <c r="C33"/>
  <c r="C28"/>
  <c r="B28"/>
  <c r="A28"/>
  <c r="AC85" i="6" l="1"/>
  <c r="M15" i="1"/>
  <c r="M15" i="6"/>
  <c r="M16" s="1"/>
  <c r="B23" i="1"/>
  <c r="R84" i="6"/>
  <c r="AE84"/>
  <c r="Q84"/>
  <c r="AD15"/>
  <c r="AD21"/>
  <c r="AB21"/>
  <c r="AC21" s="1"/>
  <c r="AD19"/>
  <c r="AB19"/>
  <c r="AC19" s="1"/>
  <c r="AB15"/>
  <c r="A41" i="5"/>
  <c r="M19" i="1"/>
  <c r="C39" i="5"/>
  <c r="N17" i="1"/>
  <c r="A37" i="5"/>
  <c r="A39"/>
  <c r="M17" i="1"/>
  <c r="C43" i="5"/>
  <c r="N21" i="1"/>
  <c r="C37" i="5"/>
  <c r="N15" i="1"/>
  <c r="C41" i="5"/>
  <c r="N19" i="1"/>
  <c r="A45" i="2"/>
  <c r="A45" i="5"/>
  <c r="C45" i="2"/>
  <c r="C45" i="5"/>
  <c r="A47" i="2"/>
  <c r="A47" i="5"/>
  <c r="B45" i="2"/>
  <c r="B45" i="5"/>
  <c r="F46" i="2"/>
  <c r="I46" s="1"/>
  <c r="F46" i="5"/>
  <c r="I46" s="1"/>
  <c r="C92" i="4"/>
  <c r="C60" i="5"/>
  <c r="C47" i="2"/>
  <c r="C47" i="5"/>
  <c r="F48" i="2"/>
  <c r="I48" s="1"/>
  <c r="F48" i="5"/>
  <c r="I48" s="1"/>
  <c r="B47" i="2"/>
  <c r="B47" i="5"/>
  <c r="C60" i="2"/>
  <c r="D22" i="6"/>
  <c r="F22" s="1"/>
  <c r="I44" i="5"/>
  <c r="D20" i="6"/>
  <c r="F20" s="1"/>
  <c r="I42" i="5"/>
  <c r="D18" i="6"/>
  <c r="F18" s="1"/>
  <c r="I40" i="5"/>
  <c r="F44" i="2"/>
  <c r="I44" s="1"/>
  <c r="F42"/>
  <c r="I42" s="1"/>
  <c r="F40"/>
  <c r="I40" s="1"/>
  <c r="F38"/>
  <c r="I38" s="1"/>
  <c r="H20" i="1"/>
  <c r="J20" s="1"/>
  <c r="I30" i="2"/>
  <c r="H22" i="1"/>
  <c r="J22" s="1"/>
  <c r="I31" i="2"/>
  <c r="H16" i="1"/>
  <c r="H18"/>
  <c r="J18" s="1"/>
  <c r="D25"/>
  <c r="F25" s="1"/>
  <c r="C43" i="2"/>
  <c r="C78" i="4"/>
  <c r="C37" i="2"/>
  <c r="C75" i="4"/>
  <c r="B43" i="2"/>
  <c r="B78" i="4"/>
  <c r="B177" s="1"/>
  <c r="B41" i="2"/>
  <c r="B77" i="4"/>
  <c r="B176" s="1"/>
  <c r="B37" i="2"/>
  <c r="B75" i="4"/>
  <c r="B174" s="1"/>
  <c r="C39" i="2"/>
  <c r="C76" i="4"/>
  <c r="C41" i="2"/>
  <c r="C77" i="4"/>
  <c r="A78"/>
  <c r="A177" s="1"/>
  <c r="A37" i="2"/>
  <c r="A75" i="4"/>
  <c r="A174" s="1"/>
  <c r="A39" i="2"/>
  <c r="A76" i="4"/>
  <c r="A175" s="1"/>
  <c r="A41" i="2"/>
  <c r="A77" i="4"/>
  <c r="A176" s="1"/>
  <c r="I32" i="2"/>
  <c r="J32"/>
  <c r="I33"/>
  <c r="J33"/>
  <c r="B22"/>
  <c r="B23"/>
  <c r="B21"/>
  <c r="B14" i="6" s="1"/>
  <c r="AD84" l="1"/>
  <c r="AB84"/>
  <c r="AC15"/>
  <c r="AC84" s="1"/>
  <c r="C93" i="4"/>
  <c r="C61" i="5"/>
  <c r="C61" i="2"/>
  <c r="D20" i="1"/>
  <c r="F20" s="1"/>
  <c r="B14"/>
  <c r="D22"/>
  <c r="F22" s="1"/>
  <c r="D18"/>
  <c r="F18" s="1"/>
  <c r="D16"/>
  <c r="B13" i="2"/>
  <c r="C13"/>
  <c r="B14"/>
  <c r="C14"/>
  <c r="B15"/>
  <c r="C15"/>
  <c r="B16"/>
  <c r="C16"/>
  <c r="B17"/>
  <c r="C17"/>
  <c r="C12"/>
  <c r="B11"/>
  <c r="C94" i="4" l="1"/>
  <c r="C62" i="5"/>
  <c r="C62" i="2"/>
  <c r="G105" i="4"/>
  <c r="G158" s="1"/>
  <c r="J158" s="1"/>
  <c r="H105"/>
  <c r="H158" s="1"/>
  <c r="K158" s="1"/>
  <c r="F105"/>
  <c r="F158" s="1"/>
  <c r="I158" s="1"/>
  <c r="G87"/>
  <c r="H87"/>
  <c r="F87"/>
  <c r="G45"/>
  <c r="G62" s="1"/>
  <c r="J62" s="1"/>
  <c r="H45"/>
  <c r="H62" s="1"/>
  <c r="K62" s="1"/>
  <c r="F45"/>
  <c r="F62" s="1"/>
  <c r="I62" s="1"/>
  <c r="C63" i="2" l="1"/>
  <c r="C63" i="5"/>
  <c r="J17" i="1"/>
  <c r="J16"/>
  <c r="J15"/>
  <c r="F15"/>
  <c r="F16"/>
  <c r="F17"/>
</calcChain>
</file>

<file path=xl/comments1.xml><?xml version="1.0" encoding="utf-8"?>
<comments xmlns="http://schemas.openxmlformats.org/spreadsheetml/2006/main">
  <authors>
    <author>Туркина С. А.</author>
  </authors>
  <commentList>
    <comment ref="Y7" authorId="0">
      <text>
        <r>
          <rPr>
            <b/>
            <sz val="9"/>
            <color indexed="81"/>
            <rFont val="Tahoma"/>
            <family val="2"/>
            <charset val="204"/>
          </rPr>
          <t>Туркина С. А.:</t>
        </r>
        <r>
          <rPr>
            <sz val="9"/>
            <color indexed="81"/>
            <rFont val="Tahoma"/>
            <family val="2"/>
            <charset val="204"/>
          </rPr>
          <t xml:space="preserve">
числ. По МЗ</t>
        </r>
      </text>
    </comment>
    <comment ref="AB7" authorId="0">
      <text>
        <r>
          <rPr>
            <b/>
            <sz val="9"/>
            <color indexed="81"/>
            <rFont val="Tahoma"/>
            <family val="2"/>
            <charset val="204"/>
          </rPr>
          <t>Туркина С. А.:</t>
        </r>
        <r>
          <rPr>
            <sz val="9"/>
            <color indexed="81"/>
            <rFont val="Tahoma"/>
            <family val="2"/>
            <charset val="204"/>
          </rPr>
          <t xml:space="preserve">
численность по факту
</t>
        </r>
      </text>
    </comment>
    <comment ref="P15" authorId="0">
      <text>
        <r>
          <rPr>
            <b/>
            <sz val="9"/>
            <color indexed="81"/>
            <rFont val="Tahoma"/>
            <family val="2"/>
            <charset val="204"/>
          </rPr>
          <t>Туркина С. А.:</t>
        </r>
        <r>
          <rPr>
            <sz val="9"/>
            <color indexed="81"/>
            <rFont val="Tahoma"/>
            <family val="2"/>
            <charset val="204"/>
          </rPr>
          <t xml:space="preserve">
с 12-ти часовым пребыванием</t>
        </r>
      </text>
    </comment>
    <comment ref="P16" authorId="0">
      <text>
        <r>
          <rPr>
            <b/>
            <sz val="9"/>
            <color indexed="81"/>
            <rFont val="Tahoma"/>
            <family val="2"/>
            <charset val="204"/>
          </rPr>
          <t>Туркина С. А.:</t>
        </r>
        <r>
          <rPr>
            <sz val="9"/>
            <color indexed="81"/>
            <rFont val="Tahoma"/>
            <family val="2"/>
            <charset val="204"/>
          </rPr>
          <t xml:space="preserve">
24 часовое пребывание</t>
        </r>
      </text>
    </comment>
    <comment ref="P17" authorId="0">
      <text>
        <r>
          <rPr>
            <b/>
            <sz val="9"/>
            <color indexed="81"/>
            <rFont val="Tahoma"/>
            <family val="2"/>
            <charset val="204"/>
          </rPr>
          <t>Туркина С. А.:</t>
        </r>
        <r>
          <rPr>
            <sz val="9"/>
            <color indexed="81"/>
            <rFont val="Tahoma"/>
            <family val="2"/>
            <charset val="204"/>
          </rPr>
          <t xml:space="preserve">
с 12-ти часовым пребыванием</t>
        </r>
      </text>
    </comment>
  </commentList>
</comments>
</file>

<file path=xl/sharedStrings.xml><?xml version="1.0" encoding="utf-8"?>
<sst xmlns="http://schemas.openxmlformats.org/spreadsheetml/2006/main" count="1321" uniqueCount="231">
  <si>
    <t>Приложение 3</t>
  </si>
  <si>
    <t>к постановлению</t>
  </si>
  <si>
    <t>Администрации городского</t>
  </si>
  <si>
    <t>округа город Рыбинск</t>
  </si>
  <si>
    <t>от 27.04.2016 N 1177</t>
  </si>
  <si>
    <t xml:space="preserve">                               СВОДНЫЙ ОТЧЕТ</t>
  </si>
  <si>
    <t>по объему</t>
  </si>
  <si>
    <t>по качеству</t>
  </si>
  <si>
    <t xml:space="preserve">                   (наименование отраслевого   (функционального) органа   Администрации ГОГР)</t>
  </si>
  <si>
    <t>№ п/п</t>
  </si>
  <si>
    <t>план</t>
  </si>
  <si>
    <t>факт</t>
  </si>
  <si>
    <t>% выполнения</t>
  </si>
  <si>
    <t>Наименование муниципального учреждения/                                                           Наименование муниципальной услуги (работы)</t>
  </si>
  <si>
    <t>Код ОКВЭД</t>
  </si>
  <si>
    <t>Наименование вида деятельности</t>
  </si>
  <si>
    <t>Наименование муниципальной услуги</t>
  </si>
  <si>
    <t>Категории потребителей муниципальной услуги</t>
  </si>
  <si>
    <t>Показатели качества муниципальной услуги</t>
  </si>
  <si>
    <t>Уникальный номер реестровой записи</t>
  </si>
  <si>
    <t>Содержание муниципальной услуги</t>
  </si>
  <si>
    <t>Условия (формы) оказания муниципальной услуги</t>
  </si>
  <si>
    <t>Значение показателя качества муниципальной услуги</t>
  </si>
  <si>
    <t>наименование показателя</t>
  </si>
  <si>
    <t>единица измерения</t>
  </si>
  <si>
    <t>Допустимые (возможные) отклонения от установленных показателей качества</t>
  </si>
  <si>
    <t>%</t>
  </si>
  <si>
    <t>Показатели объема муниципальной услуги</t>
  </si>
  <si>
    <t>Значение показателя объема муниципальной услуги</t>
  </si>
  <si>
    <t>Допустимые (возможные) отклонения от установленных показателей объема</t>
  </si>
  <si>
    <t>Реквизиты НПА, устанавливающего размер платы (цену, тариф) либо порядок ее (его) установления</t>
  </si>
  <si>
    <t>Предельный размер платы (цена, тариф)</t>
  </si>
  <si>
    <t>Среднегодовой размер платы (цена, тариф)</t>
  </si>
  <si>
    <t>наименование НПА (вид НПА, принявший орган, название)</t>
  </si>
  <si>
    <t>Порядок оказания муниципальной услуги</t>
  </si>
  <si>
    <t>Реквизиты НПА, регулирующего порядок оказания муниципальной услуги)</t>
  </si>
  <si>
    <t>Показатели качества работы</t>
  </si>
  <si>
    <t>Условия (формы) выполнения работы</t>
  </si>
  <si>
    <t>Показатели объема работы</t>
  </si>
  <si>
    <t>Наименование</t>
  </si>
  <si>
    <t>Требования</t>
  </si>
  <si>
    <t>Основания для приостановления выполнения муниципального задания</t>
  </si>
  <si>
    <t>Основания для досрочного прекращения выполнения муниципального задания</t>
  </si>
  <si>
    <t>Порядок контроля учредителем выполнения муниципального задания</t>
  </si>
  <si>
    <t>Формы контроля</t>
  </si>
  <si>
    <t>Периодичность</t>
  </si>
  <si>
    <t>Периодичность представления отчетов о выполнении муниципального задания</t>
  </si>
  <si>
    <t>Дополнительные формы отчетности о выполнении муниципального задания</t>
  </si>
  <si>
    <t>Иные требования к отчетности о выполнении муниципального задания</t>
  </si>
  <si>
    <t>Иные требования, связанные с выполнением муниципального задания</t>
  </si>
  <si>
    <t>Приложение 2</t>
  </si>
  <si>
    <t>Показатели качества услуги</t>
  </si>
  <si>
    <t>план на отчетный период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</si>
  <si>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</si>
  <si>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</si>
  <si>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значение</t>
  </si>
  <si>
    <t>причина отклонения</t>
  </si>
  <si>
    <t>отклонение превышающее допустимое (возможное значение</t>
  </si>
  <si>
    <t>УТВЕРЖДЕНО</t>
  </si>
  <si>
    <t xml:space="preserve"> (наименование учреждения)</t>
  </si>
  <si>
    <t>дата, № НПА</t>
  </si>
  <si>
    <t>ОТЧЁТ</t>
  </si>
  <si>
    <t>УТВЕРЖДАЮ</t>
  </si>
  <si>
    <t>М.П.</t>
  </si>
  <si>
    <t>СОГЛАСОВАНО</t>
  </si>
  <si>
    <t>Директор Департамента образования Администрации городского округа город Рыбинск</t>
  </si>
  <si>
    <t>Р.А.Брядовая</t>
  </si>
  <si>
    <t>МУНИЦИПАЛЬНОЕ ЗАДАНИЕ №</t>
  </si>
  <si>
    <t>Основные виды деятельности муниципального учреждения</t>
  </si>
  <si>
    <t>Часть 1. Сведения об оказываемых муниципальных услугах</t>
  </si>
  <si>
    <t>Раздел 1</t>
  </si>
  <si>
    <t>1) Показатели качества муниципальной услуги</t>
  </si>
  <si>
    <t xml:space="preserve">Сведения о платных услугах в составе задания </t>
  </si>
  <si>
    <t>Часть 2. Сведения о выполняемых работах</t>
  </si>
  <si>
    <t>Часть 3. Прочие сведения о муниципальном задании</t>
  </si>
  <si>
    <t>Дети от 1 года 6 месяцев до 3 лет</t>
  </si>
  <si>
    <t>Степень освоения образовательных программ</t>
  </si>
  <si>
    <t>Очная</t>
  </si>
  <si>
    <t>Основные виды деятельности муниципального учреждения:</t>
  </si>
  <si>
    <t xml:space="preserve">Часть 1. Сведения об оказываемых муниципальных услугах </t>
  </si>
  <si>
    <t>Условия (формы) выполнения муниципальной услуги</t>
  </si>
  <si>
    <t>человек</t>
  </si>
  <si>
    <t>дни</t>
  </si>
  <si>
    <t>часы</t>
  </si>
  <si>
    <t>от 3 лет до прекращения образовательных отношений</t>
  </si>
  <si>
    <t>число воспитанников</t>
  </si>
  <si>
    <t>число человеко- дней обучения</t>
  </si>
  <si>
    <t>человеко-дни</t>
  </si>
  <si>
    <t>85.11</t>
  </si>
  <si>
    <t>Адаптированная образовательная программа для детей с ограниченными возможностями здоровья с 1 года 6 месяцев до  3 лет</t>
  </si>
  <si>
    <t>Адаптированная образовательная программа для детей с ограниченными возможностями здоровья с 3 лет до прекращения образовательных отношений</t>
  </si>
  <si>
    <t>Раздел 2</t>
  </si>
  <si>
    <t xml:space="preserve">Обучающиеся за исключением детей инвалидов и инвалидов 
от 1 года 6 месяцев до 3 лет
</t>
  </si>
  <si>
    <t>Дети-инвалиды от 1 года 6 месяцев до 3 лет</t>
  </si>
  <si>
    <t>Дети-инвалиды от 3 лет до прекращения образовательных отношений</t>
  </si>
  <si>
    <t>Дети с туберкулезной интоксикацией от 1 года 6 месяцев до 3 лет</t>
  </si>
  <si>
    <t xml:space="preserve">Дети с туберкулезной интоксикацией от 3 лет до прекращения образовательных отношений </t>
  </si>
  <si>
    <t>Группа полного дня</t>
  </si>
  <si>
    <t>Удовлетворенность потребителя</t>
  </si>
  <si>
    <t>Обучающиеся за исключением детей инвалидов и инвалидов 
от 3 лет до прекращения образовательных отношений</t>
  </si>
  <si>
    <r>
      <t>человеко-часов пребывания</t>
    </r>
    <r>
      <rPr>
        <b/>
        <sz val="8"/>
        <color rgb="FFFF0000"/>
        <rFont val="Times New Roman"/>
        <family val="1"/>
        <charset val="204"/>
      </rPr>
      <t xml:space="preserve"> (12 часов)</t>
    </r>
  </si>
  <si>
    <t>Учреждение работы не выполняет.</t>
  </si>
  <si>
    <r>
      <t>Заведующий детским садом                           №</t>
    </r>
    <r>
      <rPr>
        <sz val="10"/>
        <color rgb="FF0000FF"/>
        <rFont val="Times New Roman"/>
        <family val="1"/>
        <charset val="204"/>
      </rPr>
      <t xml:space="preserve"> </t>
    </r>
  </si>
  <si>
    <r>
      <t>Группа полного дня</t>
    </r>
    <r>
      <rPr>
        <b/>
        <sz val="11"/>
        <color rgb="FFFF0000"/>
        <rFont val="Times New Roman"/>
        <family val="1"/>
        <charset val="204"/>
      </rPr>
      <t xml:space="preserve"> (ДОУ № 13)</t>
    </r>
  </si>
  <si>
    <r>
      <t xml:space="preserve">Группа полного дня </t>
    </r>
    <r>
      <rPr>
        <b/>
        <sz val="11"/>
        <color rgb="FFFF0000"/>
        <rFont val="Times New Roman"/>
        <family val="1"/>
        <charset val="204"/>
      </rPr>
      <t>(ДОУ № 14)</t>
    </r>
  </si>
  <si>
    <r>
      <t xml:space="preserve">Группа полного дня </t>
    </r>
    <r>
      <rPr>
        <b/>
        <sz val="11"/>
        <color rgb="FFFF0000"/>
        <rFont val="Times New Roman"/>
        <family val="1"/>
        <charset val="204"/>
      </rPr>
      <t>(ДОУ № 56)</t>
    </r>
  </si>
  <si>
    <t xml:space="preserve">постановление Администрации городского округа город Рыбинск  </t>
  </si>
  <si>
    <t xml:space="preserve">13.11.2013
№ 3557
</t>
  </si>
  <si>
    <t xml:space="preserve">от 30.08.2013 №1014;
от 21.12.2012 №273-ФЗ
</t>
  </si>
  <si>
    <t>Ликвидация учреждения, реорганизация учреждения, исключение муниципальной услуги из ведомственного перечня муниципальных услуг</t>
  </si>
  <si>
    <t>По форме установленной постановлением Администрации городского округа город Рыбинск от 09.11.2015 № 3186 «О порядке формирования муниципального задания на оказание муниципальных услуг (выполнение работ), мониторинга и контроля выполнения муниципального задания»</t>
  </si>
  <si>
    <t>нет</t>
  </si>
  <si>
    <t>Требования к отчетности о выполнении муниципального задания</t>
  </si>
  <si>
    <t>1 раз в полугодие – до 15 числа месяца, следующего за отчетным периодом;</t>
  </si>
  <si>
    <t>1 раз в год – до 1 февраля</t>
  </si>
  <si>
    <t>Сроки представления отчетов о выполнении муниципального задания</t>
  </si>
  <si>
    <t>до 15 июля за 1 полугодие</t>
  </si>
  <si>
    <t>до 1 февраля за год</t>
  </si>
  <si>
    <t>№п/п</t>
  </si>
  <si>
    <t>Нарушение законодательства РФ, дающие право контролирующим органам требовать приостановление деятельности общеобразовательной организации (ст.12 Кодекс РФ об административном правонарушении)</t>
  </si>
  <si>
    <t>4.1.</t>
  </si>
  <si>
    <t>4.2.</t>
  </si>
  <si>
    <t>4.4.</t>
  </si>
  <si>
    <t>4.3.</t>
  </si>
  <si>
    <t>Ед.измерения</t>
  </si>
  <si>
    <r>
      <t>человеко-часов пребывания</t>
    </r>
    <r>
      <rPr>
        <b/>
        <sz val="8"/>
        <color rgb="FFFF0000"/>
        <rFont val="Times New Roman"/>
        <family val="1"/>
        <charset val="204"/>
      </rPr>
      <t xml:space="preserve"> (24 часа)</t>
    </r>
  </si>
  <si>
    <r>
      <t>часы</t>
    </r>
    <r>
      <rPr>
        <b/>
        <sz val="8"/>
        <color rgb="FFFF0000"/>
        <rFont val="Times New Roman"/>
        <family val="1"/>
        <charset val="204"/>
      </rPr>
      <t xml:space="preserve"> (12 часов)</t>
    </r>
  </si>
  <si>
    <r>
      <t xml:space="preserve">часы </t>
    </r>
    <r>
      <rPr>
        <b/>
        <sz val="8"/>
        <color rgb="FFFF0000"/>
        <rFont val="Times New Roman"/>
        <family val="1"/>
        <charset val="204"/>
      </rPr>
      <t>(24 часа)</t>
    </r>
  </si>
  <si>
    <t>Оценка выполнения муниципального задания  (в % факт к плану)</t>
  </si>
  <si>
    <t xml:space="preserve">Приказ Минобрнауки РФ "Об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образования";
Федеральный закон  "Об образовании в Российской Федерации" Государственная Дума РФ </t>
  </si>
  <si>
    <t>Приказ Минобрнауки РФ "Об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образования";
Федеральный закон  "Об образовании в Российской Федерации" Государственная Дума РФ</t>
  </si>
  <si>
    <r>
      <t xml:space="preserve">число воспитанников  </t>
    </r>
    <r>
      <rPr>
        <b/>
        <sz val="8"/>
        <color rgb="FFFF0000"/>
        <rFont val="Times New Roman"/>
        <family val="1"/>
        <charset val="204"/>
      </rPr>
      <t>(12 часов)</t>
    </r>
  </si>
  <si>
    <r>
      <t xml:space="preserve">человек </t>
    </r>
    <r>
      <rPr>
        <b/>
        <sz val="8"/>
        <color rgb="FFFF0000"/>
        <rFont val="Times New Roman"/>
        <family val="1"/>
        <charset val="204"/>
      </rPr>
      <t>(12 часов)</t>
    </r>
  </si>
  <si>
    <r>
      <t xml:space="preserve">человек </t>
    </r>
    <r>
      <rPr>
        <b/>
        <sz val="8"/>
        <color rgb="FFFF0000"/>
        <rFont val="Times New Roman"/>
        <family val="1"/>
        <charset val="204"/>
      </rPr>
      <t>(24 часа)</t>
    </r>
  </si>
  <si>
    <r>
      <t xml:space="preserve">число воспитанников  </t>
    </r>
    <r>
      <rPr>
        <b/>
        <sz val="8"/>
        <color rgb="FFFF0000"/>
        <rFont val="Times New Roman"/>
        <family val="1"/>
        <charset val="204"/>
      </rPr>
      <t>(24 часа)</t>
    </r>
  </si>
  <si>
    <r>
      <t>число человеко-дней пребывания</t>
    </r>
    <r>
      <rPr>
        <sz val="8"/>
        <color rgb="FFFF0000"/>
        <rFont val="Times New Roman"/>
        <family val="1"/>
        <charset val="204"/>
      </rPr>
      <t xml:space="preserve"> </t>
    </r>
    <r>
      <rPr>
        <b/>
        <sz val="8"/>
        <color rgb="FFFF0000"/>
        <rFont val="Times New Roman"/>
        <family val="1"/>
        <charset val="204"/>
      </rPr>
      <t>(12 часов)</t>
    </r>
  </si>
  <si>
    <r>
      <t>число человеко-дней пребывания</t>
    </r>
    <r>
      <rPr>
        <sz val="8"/>
        <color rgb="FFFF0000"/>
        <rFont val="Times New Roman"/>
        <family val="1"/>
        <charset val="204"/>
      </rPr>
      <t xml:space="preserve"> </t>
    </r>
    <r>
      <rPr>
        <b/>
        <sz val="8"/>
        <color rgb="FFFF0000"/>
        <rFont val="Times New Roman"/>
        <family val="1"/>
        <charset val="204"/>
      </rPr>
      <t>(24 часа)</t>
    </r>
  </si>
  <si>
    <r>
      <t xml:space="preserve">дни </t>
    </r>
    <r>
      <rPr>
        <b/>
        <sz val="8"/>
        <color rgb="FFFF0000"/>
        <rFont val="Times New Roman"/>
        <family val="1"/>
        <charset val="204"/>
      </rPr>
      <t>(12 часов)</t>
    </r>
  </si>
  <si>
    <r>
      <t xml:space="preserve">дни </t>
    </r>
    <r>
      <rPr>
        <b/>
        <sz val="8"/>
        <color rgb="FFFF0000"/>
        <rFont val="Times New Roman"/>
        <family val="1"/>
        <charset val="204"/>
      </rPr>
      <t>(24 часа)</t>
    </r>
  </si>
  <si>
    <t xml:space="preserve">муниципальное дошкольное образовательное учреждение детский сад № </t>
  </si>
  <si>
    <t>Администрации городского округа город Рыбинск</t>
  </si>
  <si>
    <t xml:space="preserve">Приказом директора Департамента образования </t>
  </si>
  <si>
    <t>Круглосуточное пребывание</t>
  </si>
  <si>
    <t>"25" января  2018г.</t>
  </si>
  <si>
    <r>
      <t>Заведующий детским садом     №</t>
    </r>
    <r>
      <rPr>
        <sz val="10"/>
        <color rgb="FF0000FF"/>
        <rFont val="Times New Roman"/>
        <family val="1"/>
        <charset val="204"/>
      </rPr>
      <t xml:space="preserve"> </t>
    </r>
  </si>
  <si>
    <t>(И.О.Ф. руководителя)</t>
  </si>
  <si>
    <t>Реализация основных общеобразовательных программ дошкольного образования</t>
  </si>
  <si>
    <t>№ учреждения</t>
  </si>
  <si>
    <t>отклонение превышающее допустимое (возможное) значение</t>
  </si>
  <si>
    <t>Отчёт</t>
  </si>
  <si>
    <r>
      <t>20</t>
    </r>
    <r>
      <rPr>
        <b/>
        <sz val="9"/>
        <color rgb="FF0000FF"/>
        <rFont val="Times New Roman"/>
        <family val="1"/>
        <charset val="204"/>
      </rPr>
      <t>18</t>
    </r>
    <r>
      <rPr>
        <b/>
        <sz val="9"/>
        <rFont val="Times New Roman"/>
        <family val="1"/>
        <charset val="204"/>
      </rPr>
      <t xml:space="preserve"> год</t>
    </r>
  </si>
  <si>
    <r>
      <t>20</t>
    </r>
    <r>
      <rPr>
        <b/>
        <sz val="9"/>
        <color rgb="FF0000FF"/>
        <rFont val="Times New Roman"/>
        <family val="1"/>
        <charset val="204"/>
      </rPr>
      <t>19</t>
    </r>
    <r>
      <rPr>
        <b/>
        <sz val="9"/>
        <rFont val="Times New Roman"/>
        <family val="1"/>
        <charset val="204"/>
      </rPr>
      <t xml:space="preserve"> год</t>
    </r>
  </si>
  <si>
    <t>не реже 1 раза в полугодие</t>
  </si>
  <si>
    <t>от 27.04.2016 № 1177</t>
  </si>
  <si>
    <t>коэффициенты</t>
  </si>
  <si>
    <t>Дошкольники</t>
  </si>
  <si>
    <t>Фактическая сумма БА, руб.</t>
  </si>
  <si>
    <t>Отклонение БА (факт- план), руб.</t>
  </si>
  <si>
    <t>План/факт</t>
  </si>
  <si>
    <t>НБФ (100% с учётом повыш. Коэф.)</t>
  </si>
  <si>
    <t>ФОТ обр. стандарт дошк.в школах</t>
  </si>
  <si>
    <t>ФМО обр. стандарт дошкольники в школах</t>
  </si>
  <si>
    <t>Присмотр и уход (ФОТ медики ОБ, ФОТ МБ дошкольники в школах)</t>
  </si>
  <si>
    <t>Питание воспитанников (присмотр и уход)</t>
  </si>
  <si>
    <t>с.226 прочие услуги МБ (медосмотр  сотр. Дошк.гр.)</t>
  </si>
  <si>
    <t>Коммунальные услуги (дошкольники)</t>
  </si>
  <si>
    <t>Налоги (дошкольники)</t>
  </si>
  <si>
    <t>КУСНИ</t>
  </si>
  <si>
    <t>ст.225 (АПС, тек. Ремонт)</t>
  </si>
  <si>
    <t>Величина НЗ, руб.</t>
  </si>
  <si>
    <t>в т.ч. ФОТ, руб.</t>
  </si>
  <si>
    <t>в т.ч. КУ и СНИ, руб.</t>
  </si>
  <si>
    <t>план (12ч)</t>
  </si>
  <si>
    <t>план (24ч)</t>
  </si>
  <si>
    <t>факт (12ч)</t>
  </si>
  <si>
    <t>факт (24ч)</t>
  </si>
  <si>
    <t>очная</t>
  </si>
  <si>
    <t>Утверждено БА, руб.</t>
  </si>
  <si>
    <r>
      <t>ИТОГО</t>
    </r>
    <r>
      <rPr>
        <b/>
        <sz val="8"/>
        <rFont val="Arial"/>
        <family val="2"/>
        <charset val="204"/>
      </rPr>
      <t xml:space="preserve"> (дошкольники)</t>
    </r>
  </si>
  <si>
    <t>круглосуточное пребывание</t>
  </si>
  <si>
    <t xml:space="preserve">на 2018-2020 годы на оказание муниципальных услуг (выполнение работ) в отношении  муниципальных учреждений городского округа город Рыбинск </t>
  </si>
  <si>
    <t>Код услуги по общероссийскому базовому (отраслевому) переченю услуг</t>
  </si>
  <si>
    <t>БВ24</t>
  </si>
  <si>
    <t>801011О.99.0.БВ24ДМ62000</t>
  </si>
  <si>
    <t>801011О.99.0.БВ24ДН82000</t>
  </si>
  <si>
    <t>801011О.99.0.БВ24АБ22000</t>
  </si>
  <si>
    <t>801011О.99.0.БВ24АВ42000</t>
  </si>
  <si>
    <t>БВ19</t>
  </si>
  <si>
    <t>853211О.99.0.БВ19АБ76000</t>
  </si>
  <si>
    <t>853211О.99.0.БВ19АБ82000</t>
  </si>
  <si>
    <t>853211О.99.0.БВ19АА08000</t>
  </si>
  <si>
    <t>853211О.99.0.БВ19АА14000</t>
  </si>
  <si>
    <t>853211О.99.0.БВ19АБ34000</t>
  </si>
  <si>
    <t>853211О.99.0.БВ19АБ40000</t>
  </si>
  <si>
    <t>853211О.99.0.БВ19АБ36000</t>
  </si>
  <si>
    <t>853211О.99.0.БВ19АБ42000</t>
  </si>
  <si>
    <t>853211О.99.0.БВ19АА16000</t>
  </si>
  <si>
    <t>853211О.99.0.БВ19АБ84000</t>
  </si>
  <si>
    <r>
      <t>20</t>
    </r>
    <r>
      <rPr>
        <b/>
        <sz val="9"/>
        <color rgb="FF0000FF"/>
        <rFont val="Times New Roman"/>
        <family val="1"/>
        <charset val="204"/>
      </rPr>
      <t>20</t>
    </r>
    <r>
      <rPr>
        <b/>
        <sz val="9"/>
        <rFont val="Times New Roman"/>
        <family val="1"/>
        <charset val="204"/>
      </rPr>
      <t xml:space="preserve"> год</t>
    </r>
  </si>
  <si>
    <r>
      <t xml:space="preserve">о выполнении муниципального задания на оказание муниципальных услуг в отношении муниципальных учреждений  городского округа город Рыбинск № ____ на 2018 - 2020 годы  за  </t>
    </r>
    <r>
      <rPr>
        <b/>
        <sz val="14"/>
        <color rgb="FF0000FF"/>
        <rFont val="Times New Roman"/>
        <family val="1"/>
        <charset val="204"/>
      </rPr>
      <t>12 месяцев  2018 г.</t>
    </r>
  </si>
  <si>
    <t>853211О.99.0.БВ19АБ74000</t>
  </si>
  <si>
    <t>853211О.99.0.БВ19АБ80000</t>
  </si>
  <si>
    <t>Обучающиеся, за исключением детей-инвалидов и инвалидов от 1 года до 3 лет.</t>
  </si>
  <si>
    <t>Обучающиеся, за исключением детей-инвалидов и инвалидов от 3 лет до 8 лет</t>
  </si>
  <si>
    <t>"15" июля  2018 г.</t>
  </si>
  <si>
    <t xml:space="preserve">от </t>
  </si>
  <si>
    <t>Группа кратковременного пребывания детей</t>
  </si>
  <si>
    <t>Код услуги по общероссийскому базовому (отраслевому) перечню услуг</t>
  </si>
  <si>
    <t>от</t>
  </si>
  <si>
    <t>Образование дошкольное</t>
  </si>
  <si>
    <t>Адаптированная образовательная программа для детей с ограниченными возможностями здоровья с 3 лет до 8 лет</t>
  </si>
  <si>
    <t>Дети от 3 лет до 8 лет</t>
  </si>
  <si>
    <t>Дети от 1 года до 3 лет</t>
  </si>
  <si>
    <t>Адаптированная образовательная программа для детей с ограниченными возможностями здоровья от 1 года до 3 лет</t>
  </si>
  <si>
    <t>Дети в возрасте от 1 года до 8 лет</t>
  </si>
  <si>
    <t xml:space="preserve">Обучающиеся за исключением детей инвалидов и инвалидов 
от 1 года до 3 лет
</t>
  </si>
  <si>
    <t>Обучающиеся за исключением детей инвалидов и инвалидов 
от 3 лет до 8 лет</t>
  </si>
  <si>
    <t>Дети-инвалиды от 1 года до 3 лет</t>
  </si>
  <si>
    <t>Дети-инвалиды от 3 лет до 8 лет</t>
  </si>
  <si>
    <t>Дети с туберкулезной интоксикацией от 1 года до 3 лет</t>
  </si>
  <si>
    <t>Дети с туберкулезной интоксикацией от 3 лет до 8 лет</t>
  </si>
  <si>
    <t>Обучающиеся за исключением детей инвалидов и инвалидов 
от 1 года  до 3 лет</t>
  </si>
  <si>
    <t>Обучающиеся за исключением детей инвалидов и инвалидов 
от 1 года до 3 лет</t>
  </si>
  <si>
    <r>
      <t xml:space="preserve">Группа полного дня                      </t>
    </r>
    <r>
      <rPr>
        <b/>
        <sz val="11"/>
        <color rgb="FFFF0000"/>
        <rFont val="Times New Roman"/>
        <family val="1"/>
        <charset val="204"/>
      </rPr>
      <t>(за искл. ДОУ №№ 13,14,56)</t>
    </r>
  </si>
  <si>
    <t>88.91</t>
  </si>
  <si>
    <t>Предоставление услуг по дневному уходу за детьми</t>
  </si>
  <si>
    <r>
      <t xml:space="preserve">о выполнении муниципального задания на оказание муниципальных услуг в отношении муниципальных учреждений  городского округа город Рыбинск № 18 на 2018 - 2020 годы  за  </t>
    </r>
    <r>
      <rPr>
        <b/>
        <sz val="14"/>
        <color rgb="FF0000FF"/>
        <rFont val="Times New Roman"/>
        <family val="1"/>
        <charset val="204"/>
      </rPr>
      <t>6 месяцев  2018 г.</t>
    </r>
  </si>
  <si>
    <t>перешли в группу полного дня</t>
  </si>
  <si>
    <t xml:space="preserve">В.С. Кустова </t>
  </si>
  <si>
    <t>перешли в другую возрастную группу</t>
  </si>
  <si>
    <t xml:space="preserve"> другая возрастная группа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</si>
</sst>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4" tint="0.79998168889431442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0066"/>
      <name val="Times New Roman"/>
      <family val="1"/>
      <charset val="204"/>
    </font>
    <font>
      <b/>
      <sz val="10"/>
      <color rgb="FFFF0066"/>
      <name val="Times New Roman"/>
      <family val="1"/>
      <charset val="204"/>
    </font>
    <font>
      <b/>
      <sz val="12"/>
      <color rgb="FFFF0066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FF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9"/>
      <color rgb="FF0000FF"/>
      <name val="Arial"/>
      <family val="2"/>
      <charset val="204"/>
    </font>
    <font>
      <b/>
      <sz val="8"/>
      <color rgb="FF0000FF"/>
      <name val="Times New Roman"/>
      <family val="1"/>
      <charset val="204"/>
    </font>
    <font>
      <sz val="8"/>
      <color rgb="FF0000FF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rgb="FF0000FF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color theme="0" tint="-0.1499984740745262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66FF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</cellStyleXfs>
  <cellXfs count="416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5" fillId="3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vertical="center"/>
      <protection locked="0"/>
    </xf>
    <xf numFmtId="3" fontId="11" fillId="3" borderId="3" xfId="0" applyNumberFormat="1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" fontId="28" fillId="0" borderId="3" xfId="1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49" fontId="18" fillId="3" borderId="3" xfId="1" applyNumberFormat="1" applyFont="1" applyFill="1" applyBorder="1" applyAlignment="1" applyProtection="1">
      <alignment vertical="center" wrapText="1"/>
      <protection locked="0"/>
    </xf>
    <xf numFmtId="49" fontId="4" fillId="3" borderId="3" xfId="1" applyNumberFormat="1" applyFont="1" applyFill="1" applyBorder="1" applyAlignment="1" applyProtection="1">
      <alignment vertical="center" wrapText="1"/>
      <protection locked="0"/>
    </xf>
    <xf numFmtId="9" fontId="2" fillId="0" borderId="3" xfId="1" applyFont="1" applyBorder="1" applyAlignment="1" applyProtection="1">
      <alignment vertical="center" wrapText="1"/>
      <protection locked="0"/>
    </xf>
    <xf numFmtId="9" fontId="4" fillId="0" borderId="3" xfId="1" applyFont="1" applyBorder="1" applyAlignment="1" applyProtection="1">
      <alignment vertical="center" wrapText="1"/>
      <protection locked="0"/>
    </xf>
    <xf numFmtId="3" fontId="29" fillId="3" borderId="3" xfId="0" applyNumberFormat="1" applyFont="1" applyFill="1" applyBorder="1" applyAlignment="1" applyProtection="1">
      <alignment vertical="center" wrapText="1"/>
      <protection locked="0"/>
    </xf>
    <xf numFmtId="3" fontId="2" fillId="3" borderId="3" xfId="0" applyNumberFormat="1" applyFont="1" applyFill="1" applyBorder="1" applyAlignment="1" applyProtection="1">
      <alignment vertical="center" wrapText="1"/>
      <protection locked="0"/>
    </xf>
    <xf numFmtId="1" fontId="2" fillId="0" borderId="3" xfId="0" applyNumberFormat="1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3" fontId="5" fillId="3" borderId="3" xfId="0" applyNumberFormat="1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justify" vertical="center"/>
      <protection locked="0"/>
    </xf>
    <xf numFmtId="0" fontId="11" fillId="3" borderId="11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5" fillId="0" borderId="0" xfId="0" applyFont="1" applyFill="1" applyAlignment="1" applyProtection="1">
      <alignment vertical="center" wrapText="1"/>
    </xf>
    <xf numFmtId="0" fontId="23" fillId="2" borderId="18" xfId="0" applyFont="1" applyFill="1" applyBorder="1" applyAlignment="1" applyProtection="1">
      <alignment horizontal="center" vertical="center" wrapText="1"/>
    </xf>
    <xf numFmtId="0" fontId="23" fillId="2" borderId="21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30" fillId="0" borderId="19" xfId="0" applyFont="1" applyFill="1" applyBorder="1" applyAlignment="1" applyProtection="1">
      <alignment horizontal="right" vertical="center" wrapText="1"/>
    </xf>
    <xf numFmtId="0" fontId="30" fillId="0" borderId="23" xfId="0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9" fontId="2" fillId="0" borderId="22" xfId="1" applyFont="1" applyBorder="1" applyAlignment="1" applyProtection="1">
      <alignment vertical="center" wrapText="1"/>
    </xf>
    <xf numFmtId="9" fontId="2" fillId="2" borderId="23" xfId="1" applyFont="1" applyFill="1" applyBorder="1" applyAlignment="1" applyProtection="1">
      <alignment vertical="center" wrapText="1"/>
    </xf>
    <xf numFmtId="0" fontId="17" fillId="2" borderId="3" xfId="0" applyFont="1" applyFill="1" applyBorder="1" applyAlignment="1" applyProtection="1">
      <alignment vertical="center" wrapText="1"/>
    </xf>
    <xf numFmtId="0" fontId="17" fillId="2" borderId="19" xfId="0" applyFont="1" applyFill="1" applyBorder="1" applyAlignment="1" applyProtection="1">
      <alignment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vertical="center" wrapText="1"/>
    </xf>
    <xf numFmtId="9" fontId="2" fillId="2" borderId="22" xfId="1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vertical="center"/>
    </xf>
    <xf numFmtId="3" fontId="29" fillId="0" borderId="3" xfId="0" applyNumberFormat="1" applyFont="1" applyBorder="1" applyAlignment="1" applyProtection="1">
      <alignment vertical="center" wrapText="1"/>
    </xf>
    <xf numFmtId="3" fontId="24" fillId="0" borderId="22" xfId="1" applyNumberFormat="1" applyFont="1" applyBorder="1" applyAlignment="1" applyProtection="1">
      <alignment vertical="center" wrapText="1"/>
    </xf>
    <xf numFmtId="3" fontId="2" fillId="2" borderId="23" xfId="1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Border="1" applyAlignment="1" applyProtection="1">
      <alignment vertical="center" wrapText="1"/>
    </xf>
    <xf numFmtId="3" fontId="2" fillId="2" borderId="3" xfId="0" applyNumberFormat="1" applyFont="1" applyFill="1" applyBorder="1" applyAlignment="1" applyProtection="1">
      <alignment vertical="center" wrapText="1"/>
    </xf>
    <xf numFmtId="3" fontId="2" fillId="2" borderId="22" xfId="1" applyNumberFormat="1" applyFont="1" applyFill="1" applyBorder="1" applyAlignment="1" applyProtection="1">
      <alignment vertical="center" wrapText="1"/>
    </xf>
    <xf numFmtId="3" fontId="2" fillId="2" borderId="23" xfId="1" applyNumberFormat="1" applyFont="1" applyFill="1" applyBorder="1" applyAlignment="1" applyProtection="1">
      <alignment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3" fontId="2" fillId="0" borderId="25" xfId="0" applyNumberFormat="1" applyFont="1" applyBorder="1" applyAlignment="1" applyProtection="1">
      <alignment vertical="center" wrapText="1"/>
    </xf>
    <xf numFmtId="3" fontId="24" fillId="0" borderId="26" xfId="1" applyNumberFormat="1" applyFont="1" applyBorder="1" applyAlignment="1" applyProtection="1">
      <alignment vertical="center" wrapText="1"/>
    </xf>
    <xf numFmtId="3" fontId="2" fillId="2" borderId="24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3" fontId="2" fillId="0" borderId="3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23" fillId="2" borderId="20" xfId="0" applyFont="1" applyFill="1" applyBorder="1" applyAlignment="1" applyProtection="1">
      <alignment vertical="center" wrapText="1"/>
    </xf>
    <xf numFmtId="0" fontId="23" fillId="2" borderId="18" xfId="0" applyFont="1" applyFill="1" applyBorder="1" applyAlignment="1" applyProtection="1">
      <alignment vertical="center" wrapText="1"/>
    </xf>
    <xf numFmtId="0" fontId="2" fillId="2" borderId="17" xfId="0" applyFont="1" applyFill="1" applyBorder="1" applyAlignment="1" applyProtection="1">
      <alignment vertical="center"/>
    </xf>
    <xf numFmtId="0" fontId="23" fillId="2" borderId="11" xfId="0" applyFont="1" applyFill="1" applyBorder="1" applyAlignment="1" applyProtection="1">
      <alignment vertical="center" wrapText="1"/>
    </xf>
    <xf numFmtId="0" fontId="2" fillId="2" borderId="29" xfId="0" applyFont="1" applyFill="1" applyBorder="1" applyAlignment="1" applyProtection="1">
      <alignment vertical="center"/>
    </xf>
    <xf numFmtId="0" fontId="23" fillId="2" borderId="30" xfId="0" applyFont="1" applyFill="1" applyBorder="1" applyAlignment="1" applyProtection="1">
      <alignment horizontal="center" vertical="center" wrapText="1"/>
    </xf>
    <xf numFmtId="0" fontId="23" fillId="2" borderId="28" xfId="0" applyFont="1" applyFill="1" applyBorder="1" applyAlignment="1" applyProtection="1">
      <alignment horizontal="center" vertical="center" wrapText="1"/>
    </xf>
    <xf numFmtId="0" fontId="23" fillId="2" borderId="31" xfId="0" applyFont="1" applyFill="1" applyBorder="1" applyAlignment="1" applyProtection="1">
      <alignment vertical="center" wrapText="1"/>
    </xf>
    <xf numFmtId="0" fontId="30" fillId="0" borderId="3" xfId="0" applyFont="1" applyFill="1" applyBorder="1" applyAlignment="1" applyProtection="1">
      <alignment horizontal="right" vertical="center" wrapText="1"/>
    </xf>
    <xf numFmtId="0" fontId="30" fillId="0" borderId="3" xfId="0" applyFont="1" applyFill="1" applyBorder="1" applyAlignment="1" applyProtection="1">
      <alignment vertical="center" wrapText="1"/>
    </xf>
    <xf numFmtId="9" fontId="2" fillId="0" borderId="3" xfId="1" applyFont="1" applyBorder="1" applyAlignment="1" applyProtection="1">
      <alignment vertical="center" wrapText="1"/>
    </xf>
    <xf numFmtId="9" fontId="2" fillId="2" borderId="3" xfId="1" applyFont="1" applyFill="1" applyBorder="1" applyAlignment="1" applyProtection="1">
      <alignment vertical="center" wrapText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21" fillId="2" borderId="3" xfId="0" applyNumberFormat="1" applyFont="1" applyFill="1" applyBorder="1" applyAlignment="1" applyProtection="1">
      <alignment vertical="center" wrapText="1"/>
    </xf>
    <xf numFmtId="3" fontId="24" fillId="0" borderId="3" xfId="1" applyNumberFormat="1" applyFont="1" applyBorder="1" applyAlignment="1" applyProtection="1">
      <alignment vertical="center" wrapText="1"/>
    </xf>
    <xf numFmtId="3" fontId="2" fillId="2" borderId="3" xfId="1" applyNumberFormat="1" applyFont="1" applyFill="1" applyBorder="1" applyAlignment="1" applyProtection="1">
      <alignment horizontal="center" vertical="center" wrapText="1"/>
    </xf>
    <xf numFmtId="3" fontId="2" fillId="2" borderId="3" xfId="1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justify" vertical="center"/>
    </xf>
    <xf numFmtId="0" fontId="26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 wrapText="1"/>
    </xf>
    <xf numFmtId="0" fontId="20" fillId="0" borderId="3" xfId="0" applyFont="1" applyBorder="1" applyAlignment="1" applyProtection="1">
      <alignment vertical="center" wrapText="1"/>
    </xf>
    <xf numFmtId="0" fontId="20" fillId="0" borderId="3" xfId="0" applyFont="1" applyBorder="1" applyAlignment="1" applyProtection="1">
      <alignment horizontal="center" vertical="center" wrapText="1"/>
    </xf>
    <xf numFmtId="1" fontId="8" fillId="0" borderId="3" xfId="0" applyNumberFormat="1" applyFont="1" applyBorder="1" applyAlignment="1" applyProtection="1">
      <alignment vertical="center" wrapText="1"/>
    </xf>
    <xf numFmtId="0" fontId="8" fillId="3" borderId="3" xfId="0" applyFont="1" applyFill="1" applyBorder="1" applyAlignment="1" applyProtection="1">
      <alignment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justify" vertical="center"/>
    </xf>
    <xf numFmtId="2" fontId="8" fillId="0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3" fontId="8" fillId="0" borderId="3" xfId="0" applyNumberFormat="1" applyFont="1" applyFill="1" applyBorder="1" applyAlignment="1" applyProtection="1">
      <alignment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</xf>
    <xf numFmtId="1" fontId="2" fillId="0" borderId="3" xfId="0" applyNumberFormat="1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30" fillId="0" borderId="0" xfId="0" applyFont="1" applyFill="1" applyAlignment="1" applyProtection="1">
      <alignment horizontal="center" vertical="center" wrapText="1"/>
    </xf>
    <xf numFmtId="0" fontId="31" fillId="2" borderId="17" xfId="0" applyFont="1" applyFill="1" applyBorder="1" applyAlignment="1" applyProtection="1">
      <alignment horizontal="center" vertical="center" wrapText="1"/>
    </xf>
    <xf numFmtId="0" fontId="31" fillId="2" borderId="20" xfId="0" applyFont="1" applyFill="1" applyBorder="1" applyAlignment="1" applyProtection="1">
      <alignment horizontal="center" vertical="center" wrapText="1"/>
    </xf>
    <xf numFmtId="0" fontId="31" fillId="2" borderId="21" xfId="0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center" vertical="center"/>
    </xf>
    <xf numFmtId="9" fontId="32" fillId="0" borderId="3" xfId="1" applyFont="1" applyBorder="1" applyAlignment="1" applyProtection="1">
      <alignment horizontal="center" vertical="center" wrapText="1"/>
    </xf>
    <xf numFmtId="0" fontId="32" fillId="2" borderId="3" xfId="1" applyNumberFormat="1" applyFont="1" applyFill="1" applyBorder="1" applyAlignment="1" applyProtection="1">
      <alignment horizontal="center" vertical="center" wrapText="1"/>
    </xf>
    <xf numFmtId="3" fontId="32" fillId="0" borderId="3" xfId="0" applyNumberFormat="1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vertical="center"/>
      <protection locked="0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0" fontId="16" fillId="3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2" fontId="8" fillId="0" borderId="3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34" fillId="2" borderId="3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</xf>
    <xf numFmtId="0" fontId="33" fillId="2" borderId="3" xfId="0" applyFont="1" applyFill="1" applyBorder="1" applyAlignment="1" applyProtection="1">
      <alignment horizontal="center" vertical="center" wrapText="1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2" borderId="3" xfId="2" applyFont="1" applyFill="1" applyBorder="1" applyAlignment="1" applyProtection="1">
      <alignment horizontal="center" vertical="center" wrapText="1"/>
    </xf>
    <xf numFmtId="0" fontId="36" fillId="0" borderId="3" xfId="0" applyFont="1" applyBorder="1" applyAlignment="1" applyProtection="1">
      <alignment horizontal="center" vertical="center" wrapText="1"/>
    </xf>
    <xf numFmtId="0" fontId="36" fillId="0" borderId="3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2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4" fillId="3" borderId="3" xfId="2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vertical="center" wrapText="1"/>
    </xf>
    <xf numFmtId="0" fontId="25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justify" vertical="center"/>
    </xf>
    <xf numFmtId="0" fontId="5" fillId="0" borderId="3" xfId="0" applyFont="1" applyBorder="1" applyAlignment="1" applyProtection="1">
      <alignment vertical="center" wrapText="1"/>
    </xf>
    <xf numFmtId="1" fontId="2" fillId="0" borderId="3" xfId="1" applyNumberFormat="1" applyFont="1" applyBorder="1" applyAlignment="1" applyProtection="1">
      <alignment vertical="center" wrapText="1"/>
    </xf>
    <xf numFmtId="49" fontId="4" fillId="0" borderId="3" xfId="0" applyNumberFormat="1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 wrapText="1"/>
    </xf>
    <xf numFmtId="1" fontId="2" fillId="0" borderId="3" xfId="0" applyNumberFormat="1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1" fontId="28" fillId="0" borderId="3" xfId="1" applyNumberFormat="1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vertical="center" wrapText="1"/>
    </xf>
    <xf numFmtId="49" fontId="5" fillId="0" borderId="3" xfId="0" applyNumberFormat="1" applyFont="1" applyBorder="1" applyAlignment="1" applyProtection="1">
      <alignment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3" fontId="11" fillId="0" borderId="3" xfId="0" applyNumberFormat="1" applyFont="1" applyBorder="1" applyAlignment="1" applyProtection="1">
      <alignment vertical="center"/>
    </xf>
    <xf numFmtId="3" fontId="5" fillId="0" borderId="3" xfId="0" applyNumberFormat="1" applyFont="1" applyBorder="1" applyAlignment="1" applyProtection="1">
      <alignment vertical="center"/>
    </xf>
    <xf numFmtId="0" fontId="20" fillId="0" borderId="17" xfId="0" applyFont="1" applyBorder="1" applyAlignment="1" applyProtection="1">
      <alignment vertical="center" wrapText="1"/>
    </xf>
    <xf numFmtId="0" fontId="20" fillId="0" borderId="17" xfId="0" applyFont="1" applyBorder="1" applyAlignment="1" applyProtection="1">
      <alignment horizontal="center" vertical="center" wrapText="1"/>
    </xf>
    <xf numFmtId="3" fontId="8" fillId="0" borderId="17" xfId="0" applyNumberFormat="1" applyFont="1" applyFill="1" applyBorder="1" applyAlignment="1" applyProtection="1">
      <alignment vertical="center" wrapText="1"/>
    </xf>
    <xf numFmtId="1" fontId="28" fillId="0" borderId="17" xfId="1" applyNumberFormat="1" applyFont="1" applyBorder="1" applyAlignment="1" applyProtection="1">
      <alignment vertical="center" wrapText="1"/>
    </xf>
    <xf numFmtId="3" fontId="5" fillId="0" borderId="3" xfId="0" applyNumberFormat="1" applyFont="1" applyFill="1" applyBorder="1" applyAlignment="1" applyProtection="1">
      <alignment vertical="center"/>
    </xf>
    <xf numFmtId="3" fontId="5" fillId="0" borderId="17" xfId="0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justify" vertical="center"/>
    </xf>
    <xf numFmtId="0" fontId="5" fillId="0" borderId="9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justify" vertical="center"/>
    </xf>
    <xf numFmtId="0" fontId="3" fillId="3" borderId="14" xfId="0" applyFont="1" applyFill="1" applyBorder="1" applyAlignment="1" applyProtection="1">
      <alignment horizontal="right" vertical="center" wrapText="1"/>
    </xf>
    <xf numFmtId="0" fontId="3" fillId="0" borderId="14" xfId="0" applyFont="1" applyBorder="1" applyAlignment="1" applyProtection="1">
      <alignment horizontal="justify" vertical="center"/>
    </xf>
    <xf numFmtId="0" fontId="5" fillId="0" borderId="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justify" vertical="center"/>
    </xf>
    <xf numFmtId="0" fontId="8" fillId="0" borderId="6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justify" vertical="center"/>
    </xf>
    <xf numFmtId="0" fontId="5" fillId="0" borderId="6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39" fillId="5" borderId="9" xfId="3" applyFont="1" applyFill="1" applyBorder="1" applyAlignment="1">
      <alignment vertical="center" wrapText="1" shrinkToFit="1"/>
    </xf>
    <xf numFmtId="0" fontId="17" fillId="0" borderId="0" xfId="0" applyFont="1" applyAlignment="1">
      <alignment horizontal="left" vertical="center"/>
    </xf>
    <xf numFmtId="0" fontId="33" fillId="6" borderId="3" xfId="0" applyFont="1" applyFill="1" applyBorder="1" applyAlignment="1">
      <alignment vertical="center" wrapText="1"/>
    </xf>
    <xf numFmtId="4" fontId="2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33" fillId="7" borderId="3" xfId="0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vertical="center"/>
    </xf>
    <xf numFmtId="0" fontId="4" fillId="2" borderId="29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3" fillId="6" borderId="3" xfId="0" applyFont="1" applyFill="1" applyBorder="1" applyAlignment="1" applyProtection="1">
      <alignment vertical="center" wrapText="1"/>
    </xf>
    <xf numFmtId="0" fontId="40" fillId="2" borderId="3" xfId="0" applyFont="1" applyFill="1" applyBorder="1" applyAlignment="1" applyProtection="1">
      <alignment vertical="center" wrapText="1"/>
    </xf>
    <xf numFmtId="0" fontId="41" fillId="2" borderId="19" xfId="0" applyFont="1" applyFill="1" applyBorder="1" applyAlignment="1" applyProtection="1">
      <alignment vertical="center" wrapText="1"/>
    </xf>
    <xf numFmtId="0" fontId="41" fillId="2" borderId="21" xfId="0" applyFont="1" applyFill="1" applyBorder="1" applyAlignment="1" applyProtection="1">
      <alignment vertical="center" wrapText="1"/>
    </xf>
    <xf numFmtId="0" fontId="40" fillId="2" borderId="3" xfId="0" applyFont="1" applyFill="1" applyBorder="1" applyAlignment="1" applyProtection="1">
      <alignment horizontal="center" vertical="center" wrapText="1"/>
    </xf>
    <xf numFmtId="0" fontId="40" fillId="2" borderId="19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" fontId="42" fillId="0" borderId="3" xfId="4" applyNumberFormat="1" applyFont="1" applyBorder="1" applyAlignment="1">
      <alignment vertical="center"/>
    </xf>
    <xf numFmtId="4" fontId="42" fillId="0" borderId="3" xfId="3" applyNumberFormat="1" applyFont="1" applyBorder="1" applyAlignment="1">
      <alignment vertical="center"/>
    </xf>
    <xf numFmtId="0" fontId="22" fillId="2" borderId="3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 wrapText="1"/>
    </xf>
    <xf numFmtId="2" fontId="44" fillId="0" borderId="3" xfId="0" applyNumberFormat="1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9" fillId="6" borderId="3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Border="1" applyAlignment="1" applyProtection="1">
      <alignment horizontal="center" vertical="center" wrapText="1"/>
      <protection locked="0"/>
    </xf>
    <xf numFmtId="4" fontId="29" fillId="7" borderId="3" xfId="0" applyNumberFormat="1" applyFont="1" applyFill="1" applyBorder="1" applyAlignment="1">
      <alignment horizontal="center" vertical="center" wrapText="1"/>
    </xf>
    <xf numFmtId="0" fontId="4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3" xfId="0" applyNumberFormat="1" applyFont="1" applyBorder="1" applyAlignment="1">
      <alignment horizontal="center" vertical="center" wrapText="1"/>
    </xf>
    <xf numFmtId="0" fontId="44" fillId="0" borderId="3" xfId="0" applyNumberFormat="1" applyFont="1" applyBorder="1" applyAlignment="1" applyProtection="1">
      <alignment horizontal="center" vertical="center" wrapText="1"/>
      <protection locked="0"/>
    </xf>
    <xf numFmtId="4" fontId="29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29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47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/>
    </xf>
    <xf numFmtId="0" fontId="48" fillId="7" borderId="3" xfId="0" applyFont="1" applyFill="1" applyBorder="1" applyAlignment="1">
      <alignment vertical="center"/>
    </xf>
    <xf numFmtId="3" fontId="47" fillId="7" borderId="3" xfId="0" applyNumberFormat="1" applyFont="1" applyFill="1" applyBorder="1" applyAlignment="1" applyProtection="1">
      <alignment horizontal="center" vertical="center" wrapText="1"/>
      <protection locked="0"/>
    </xf>
    <xf numFmtId="3" fontId="48" fillId="6" borderId="3" xfId="0" applyNumberFormat="1" applyFont="1" applyFill="1" applyBorder="1" applyAlignment="1" applyProtection="1">
      <alignment vertical="center"/>
    </xf>
    <xf numFmtId="0" fontId="48" fillId="0" borderId="0" xfId="0" applyFont="1" applyAlignment="1" applyProtection="1">
      <alignment vertical="center"/>
    </xf>
    <xf numFmtId="0" fontId="49" fillId="5" borderId="21" xfId="3" applyFont="1" applyFill="1" applyBorder="1" applyAlignment="1">
      <alignment horizontal="center" vertical="center" wrapText="1" shrinkToFit="1"/>
    </xf>
    <xf numFmtId="0" fontId="49" fillId="5" borderId="32" xfId="3" applyFont="1" applyFill="1" applyBorder="1" applyAlignment="1">
      <alignment horizontal="center" vertical="center" wrapText="1" shrinkToFit="1"/>
    </xf>
    <xf numFmtId="0" fontId="48" fillId="2" borderId="3" xfId="0" applyFont="1" applyFill="1" applyBorder="1" applyAlignment="1">
      <alignment vertical="center"/>
    </xf>
    <xf numFmtId="4" fontId="48" fillId="2" borderId="3" xfId="0" applyNumberFormat="1" applyFont="1" applyFill="1" applyBorder="1" applyAlignment="1">
      <alignment vertical="center"/>
    </xf>
    <xf numFmtId="4" fontId="51" fillId="6" borderId="3" xfId="0" applyNumberFormat="1" applyFont="1" applyFill="1" applyBorder="1" applyAlignment="1">
      <alignment vertical="center"/>
    </xf>
    <xf numFmtId="4" fontId="51" fillId="6" borderId="3" xfId="0" applyNumberFormat="1" applyFont="1" applyFill="1" applyBorder="1" applyAlignment="1" applyProtection="1">
      <alignment horizontal="center" vertical="center" wrapText="1"/>
      <protection locked="0"/>
    </xf>
    <xf numFmtId="4" fontId="51" fillId="7" borderId="3" xfId="0" applyNumberFormat="1" applyFont="1" applyFill="1" applyBorder="1" applyAlignment="1">
      <alignment vertical="center"/>
    </xf>
    <xf numFmtId="4" fontId="51" fillId="2" borderId="3" xfId="0" applyNumberFormat="1" applyFont="1" applyFill="1" applyBorder="1" applyAlignment="1">
      <alignment vertical="center"/>
    </xf>
    <xf numFmtId="3" fontId="51" fillId="6" borderId="3" xfId="0" applyNumberFormat="1" applyFont="1" applyFill="1" applyBorder="1" applyAlignment="1">
      <alignment vertical="center"/>
    </xf>
    <xf numFmtId="4" fontId="51" fillId="0" borderId="3" xfId="0" applyNumberFormat="1" applyFont="1" applyBorder="1" applyAlignment="1">
      <alignment vertical="center"/>
    </xf>
    <xf numFmtId="4" fontId="51" fillId="0" borderId="0" xfId="0" applyNumberFormat="1" applyFont="1" applyAlignment="1">
      <alignment vertical="center"/>
    </xf>
    <xf numFmtId="4" fontId="47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47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39" fillId="5" borderId="33" xfId="3" applyNumberFormat="1" applyFont="1" applyFill="1" applyBorder="1" applyAlignment="1">
      <alignment vertical="center" wrapText="1" shrinkToFit="1"/>
    </xf>
    <xf numFmtId="4" fontId="2" fillId="0" borderId="0" xfId="0" applyNumberFormat="1" applyFont="1" applyAlignment="1" applyProtection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NumberFormat="1" applyFont="1" applyBorder="1" applyAlignment="1">
      <alignment horizontal="center" vertical="center" wrapText="1"/>
    </xf>
    <xf numFmtId="0" fontId="16" fillId="0" borderId="31" xfId="0" applyNumberFormat="1" applyFont="1" applyBorder="1" applyAlignment="1">
      <alignment horizontal="center" vertical="center" wrapText="1"/>
    </xf>
    <xf numFmtId="0" fontId="16" fillId="0" borderId="35" xfId="0" applyNumberFormat="1" applyFont="1" applyBorder="1" applyAlignment="1">
      <alignment horizontal="center" vertical="center" wrapText="1"/>
    </xf>
    <xf numFmtId="165" fontId="51" fillId="6" borderId="3" xfId="0" applyNumberFormat="1" applyFont="1" applyFill="1" applyBorder="1" applyAlignment="1">
      <alignment vertical="center"/>
    </xf>
    <xf numFmtId="0" fontId="44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Alignment="1" applyProtection="1">
      <alignment vertical="center"/>
    </xf>
    <xf numFmtId="4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1" fillId="0" borderId="3" xfId="0" applyNumberFormat="1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44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0" fontId="20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3" xfId="0" applyNumberFormat="1" applyFont="1" applyBorder="1" applyAlignment="1" applyProtection="1">
      <alignment vertical="center" wrapText="1"/>
    </xf>
    <xf numFmtId="0" fontId="15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49" fontId="15" fillId="0" borderId="3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15" fillId="0" borderId="17" xfId="0" applyNumberFormat="1" applyFont="1" applyBorder="1" applyAlignment="1" applyProtection="1">
      <alignment horizontal="center" vertical="center" wrapText="1"/>
    </xf>
    <xf numFmtId="0" fontId="15" fillId="0" borderId="20" xfId="0" applyNumberFormat="1" applyFont="1" applyBorder="1" applyAlignment="1" applyProtection="1">
      <alignment horizontal="center" vertical="center" wrapText="1"/>
    </xf>
    <xf numFmtId="0" fontId="15" fillId="0" borderId="18" xfId="0" applyNumberFormat="1" applyFont="1" applyBorder="1" applyAlignment="1" applyProtection="1">
      <alignment horizontal="center" vertical="center" wrapText="1"/>
    </xf>
    <xf numFmtId="0" fontId="8" fillId="0" borderId="17" xfId="0" applyNumberFormat="1" applyFont="1" applyBorder="1" applyAlignment="1" applyProtection="1">
      <alignment horizontal="left" vertical="center" wrapText="1"/>
    </xf>
    <xf numFmtId="0" fontId="8" fillId="0" borderId="20" xfId="0" applyNumberFormat="1" applyFont="1" applyBorder="1" applyAlignment="1" applyProtection="1">
      <alignment horizontal="left" vertical="center" wrapText="1"/>
    </xf>
    <xf numFmtId="0" fontId="8" fillId="0" borderId="18" xfId="0" applyNumberFormat="1" applyFont="1" applyBorder="1" applyAlignment="1" applyProtection="1">
      <alignment horizontal="left" vertical="center" wrapText="1"/>
    </xf>
    <xf numFmtId="0" fontId="8" fillId="0" borderId="17" xfId="0" applyNumberFormat="1" applyFont="1" applyBorder="1" applyAlignment="1" applyProtection="1">
      <alignment horizontal="center" vertical="center" wrapText="1"/>
    </xf>
    <xf numFmtId="0" fontId="8" fillId="0" borderId="20" xfId="0" applyNumberFormat="1" applyFont="1" applyBorder="1" applyAlignment="1" applyProtection="1">
      <alignment horizontal="center" vertical="center" wrapText="1"/>
    </xf>
    <xf numFmtId="0" fontId="8" fillId="0" borderId="18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justify" vertical="center" wrapText="1"/>
    </xf>
    <xf numFmtId="1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36" fillId="0" borderId="3" xfId="0" applyFont="1" applyBorder="1" applyAlignment="1" applyProtection="1">
      <alignment horizontal="justify" vertical="center" wrapText="1"/>
    </xf>
    <xf numFmtId="0" fontId="2" fillId="0" borderId="3" xfId="0" applyFont="1" applyBorder="1" applyAlignment="1" applyProtection="1">
      <alignment vertical="center" wrapText="1"/>
    </xf>
    <xf numFmtId="0" fontId="33" fillId="2" borderId="3" xfId="0" applyFont="1" applyFill="1" applyBorder="1" applyAlignment="1" applyProtection="1">
      <alignment horizontal="center" vertical="center" wrapText="1"/>
    </xf>
    <xf numFmtId="0" fontId="34" fillId="2" borderId="3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49" fontId="15" fillId="0" borderId="3" xfId="0" applyNumberFormat="1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2" fontId="8" fillId="0" borderId="17" xfId="0" applyNumberFormat="1" applyFont="1" applyFill="1" applyBorder="1" applyAlignment="1" applyProtection="1">
      <alignment horizontal="center" vertical="center" wrapText="1"/>
    </xf>
    <xf numFmtId="2" fontId="8" fillId="0" borderId="18" xfId="0" applyNumberFormat="1" applyFont="1" applyFill="1" applyBorder="1" applyAlignment="1" applyProtection="1">
      <alignment horizontal="center" vertical="center" wrapText="1"/>
    </xf>
    <xf numFmtId="2" fontId="15" fillId="0" borderId="17" xfId="0" applyNumberFormat="1" applyFont="1" applyFill="1" applyBorder="1" applyAlignment="1" applyProtection="1">
      <alignment horizontal="center" vertical="center" wrapText="1"/>
    </xf>
    <xf numFmtId="2" fontId="15" fillId="0" borderId="18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25" fillId="0" borderId="0" xfId="0" applyFont="1" applyFill="1" applyAlignment="1" applyProtection="1">
      <alignment horizontal="right" vertical="center" wrapText="1"/>
    </xf>
    <xf numFmtId="0" fontId="9" fillId="0" borderId="0" xfId="0" applyFont="1" applyAlignment="1" applyProtection="1">
      <alignment horizontal="right" vertical="center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</xf>
    <xf numFmtId="2" fontId="8" fillId="0" borderId="17" xfId="0" applyNumberFormat="1" applyFont="1" applyFill="1" applyBorder="1" applyAlignment="1" applyProtection="1">
      <alignment horizontal="left" vertical="center" wrapText="1"/>
    </xf>
    <xf numFmtId="2" fontId="8" fillId="0" borderId="18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Border="1" applyAlignment="1" applyProtection="1">
      <alignment horizontal="center" vertical="center" wrapText="1"/>
    </xf>
    <xf numFmtId="0" fontId="8" fillId="0" borderId="3" xfId="0" applyNumberFormat="1" applyFont="1" applyBorder="1" applyAlignment="1" applyProtection="1">
      <alignment horizontal="left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0" fontId="8" fillId="0" borderId="3" xfId="0" applyNumberFormat="1" applyFont="1" applyBorder="1" applyAlignment="1" applyProtection="1">
      <alignment horizontal="center" vertical="center" wrapText="1"/>
    </xf>
    <xf numFmtId="49" fontId="27" fillId="0" borderId="3" xfId="0" applyNumberFormat="1" applyFont="1" applyFill="1" applyBorder="1" applyAlignment="1" applyProtection="1">
      <alignment horizontal="center" vertical="center" wrapText="1"/>
    </xf>
    <xf numFmtId="0" fontId="27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49" fontId="20" fillId="0" borderId="17" xfId="0" applyNumberFormat="1" applyFont="1" applyBorder="1" applyAlignment="1" applyProtection="1">
      <alignment horizontal="center" vertical="center" wrapText="1"/>
    </xf>
    <xf numFmtId="49" fontId="20" fillId="0" borderId="20" xfId="0" applyNumberFormat="1" applyFont="1" applyBorder="1" applyAlignment="1" applyProtection="1">
      <alignment horizontal="center" vertical="center" wrapText="1"/>
    </xf>
    <xf numFmtId="49" fontId="20" fillId="0" borderId="18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2" fontId="3" fillId="0" borderId="17" xfId="0" applyNumberFormat="1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0" fillId="0" borderId="17" xfId="0" applyNumberFormat="1" applyFont="1" applyBorder="1" applyAlignment="1" applyProtection="1">
      <alignment horizontal="center" vertical="center" wrapText="1"/>
    </xf>
    <xf numFmtId="0" fontId="20" fillId="0" borderId="20" xfId="0" applyNumberFormat="1" applyFont="1" applyBorder="1" applyAlignment="1" applyProtection="1">
      <alignment horizontal="center" vertical="center" wrapText="1"/>
    </xf>
    <xf numFmtId="0" fontId="20" fillId="0" borderId="18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right" vertical="center"/>
    </xf>
    <xf numFmtId="0" fontId="18" fillId="3" borderId="0" xfId="0" applyFont="1" applyFill="1" applyAlignment="1" applyProtection="1">
      <alignment horizontal="center" vertical="center" wrapText="1"/>
      <protection locked="0"/>
    </xf>
    <xf numFmtId="2" fontId="4" fillId="0" borderId="17" xfId="0" applyNumberFormat="1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9" fillId="0" borderId="3" xfId="0" applyNumberFormat="1" applyFont="1" applyBorder="1" applyAlignment="1" applyProtection="1">
      <alignment horizontal="center" vertical="center" wrapText="1"/>
    </xf>
    <xf numFmtId="49" fontId="15" fillId="0" borderId="3" xfId="0" applyNumberFormat="1" applyFont="1" applyBorder="1" applyAlignment="1" applyProtection="1">
      <alignment vertical="center" wrapText="1"/>
    </xf>
    <xf numFmtId="0" fontId="15" fillId="0" borderId="3" xfId="0" applyNumberFormat="1" applyFont="1" applyBorder="1" applyAlignment="1" applyProtection="1">
      <alignment vertical="center" wrapText="1"/>
    </xf>
    <xf numFmtId="1" fontId="16" fillId="0" borderId="3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2" fontId="15" fillId="0" borderId="3" xfId="0" applyNumberFormat="1" applyFont="1" applyBorder="1" applyAlignment="1" applyProtection="1">
      <alignment horizontal="left" vertical="center" wrapText="1"/>
    </xf>
    <xf numFmtId="0" fontId="15" fillId="0" borderId="3" xfId="0" applyNumberFormat="1" applyFont="1" applyBorder="1" applyAlignment="1" applyProtection="1">
      <alignment horizontal="left" vertical="center" wrapText="1"/>
    </xf>
    <xf numFmtId="0" fontId="23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vertical="center" wrapText="1"/>
    </xf>
    <xf numFmtId="2" fontId="9" fillId="0" borderId="3" xfId="0" applyNumberFormat="1" applyFont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 applyProtection="1">
      <alignment vertical="center" wrapText="1"/>
    </xf>
    <xf numFmtId="2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0" fillId="0" borderId="17" xfId="0" applyNumberFormat="1" applyFont="1" applyBorder="1" applyAlignment="1" applyProtection="1">
      <alignment vertical="center" wrapText="1"/>
    </xf>
    <xf numFmtId="0" fontId="20" fillId="0" borderId="20" xfId="0" applyNumberFormat="1" applyFont="1" applyBorder="1" applyAlignment="1" applyProtection="1">
      <alignment vertical="center" wrapText="1"/>
    </xf>
    <xf numFmtId="0" fontId="20" fillId="0" borderId="18" xfId="0" applyNumberFormat="1" applyFont="1" applyBorder="1" applyAlignment="1" applyProtection="1">
      <alignment vertical="center" wrapText="1"/>
    </xf>
    <xf numFmtId="49" fontId="20" fillId="0" borderId="17" xfId="0" applyNumberFormat="1" applyFont="1" applyBorder="1" applyAlignment="1" applyProtection="1">
      <alignment vertical="center" wrapText="1"/>
    </xf>
    <xf numFmtId="49" fontId="20" fillId="0" borderId="20" xfId="0" applyNumberFormat="1" applyFont="1" applyBorder="1" applyAlignment="1" applyProtection="1">
      <alignment vertical="center" wrapText="1"/>
    </xf>
    <xf numFmtId="49" fontId="20" fillId="0" borderId="18" xfId="0" applyNumberFormat="1" applyFont="1" applyBorder="1" applyAlignment="1" applyProtection="1">
      <alignment vertical="center" wrapText="1"/>
    </xf>
    <xf numFmtId="49" fontId="20" fillId="0" borderId="3" xfId="0" applyNumberFormat="1" applyFont="1" applyBorder="1" applyAlignment="1" applyProtection="1">
      <alignment vertical="center" wrapText="1"/>
    </xf>
    <xf numFmtId="0" fontId="20" fillId="0" borderId="3" xfId="0" applyFont="1" applyBorder="1" applyAlignment="1" applyProtection="1">
      <alignment vertical="center" wrapText="1"/>
    </xf>
    <xf numFmtId="0" fontId="2" fillId="0" borderId="17" xfId="0" applyNumberFormat="1" applyFont="1" applyBorder="1" applyAlignment="1" applyProtection="1">
      <alignment horizontal="center" vertical="center" wrapText="1"/>
    </xf>
    <xf numFmtId="0" fontId="2" fillId="0" borderId="20" xfId="0" applyNumberFormat="1" applyFont="1" applyBorder="1" applyAlignment="1" applyProtection="1">
      <alignment horizontal="center" vertical="center" wrapText="1"/>
    </xf>
    <xf numFmtId="0" fontId="2" fillId="0" borderId="18" xfId="0" applyNumberFormat="1" applyFont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vertical="center" wrapText="1"/>
    </xf>
    <xf numFmtId="0" fontId="37" fillId="5" borderId="3" xfId="0" applyFont="1" applyFill="1" applyBorder="1" applyAlignment="1" applyProtection="1">
      <alignment horizontal="center" vertical="center" wrapText="1"/>
    </xf>
    <xf numFmtId="0" fontId="39" fillId="5" borderId="10" xfId="3" applyFont="1" applyFill="1" applyBorder="1" applyAlignment="1">
      <alignment horizontal="right" vertical="center" wrapText="1" shrinkToFit="1"/>
    </xf>
    <xf numFmtId="0" fontId="39" fillId="5" borderId="9" xfId="3" applyFont="1" applyFill="1" applyBorder="1" applyAlignment="1">
      <alignment horizontal="right" vertical="center" wrapText="1" shrinkToFit="1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23" fillId="2" borderId="19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49" fontId="8" fillId="0" borderId="19" xfId="0" applyNumberFormat="1" applyFont="1" applyBorder="1" applyAlignment="1" applyProtection="1">
      <alignment vertical="center" wrapText="1"/>
    </xf>
    <xf numFmtId="0" fontId="8" fillId="0" borderId="19" xfId="0" applyFont="1" applyBorder="1" applyAlignment="1" applyProtection="1">
      <alignment vertical="center" wrapText="1"/>
    </xf>
    <xf numFmtId="49" fontId="8" fillId="0" borderId="19" xfId="0" applyNumberFormat="1" applyFont="1" applyFill="1" applyBorder="1" applyAlignment="1" applyProtection="1">
      <alignment vertical="center" wrapText="1"/>
    </xf>
    <xf numFmtId="0" fontId="8" fillId="0" borderId="19" xfId="0" applyFont="1" applyFill="1" applyBorder="1" applyAlignment="1" applyProtection="1">
      <alignment vertical="center" wrapText="1"/>
    </xf>
  </cellXfs>
  <cellStyles count="5">
    <cellStyle name="Гиперссылка" xfId="2" builtinId="8"/>
    <cellStyle name="Обычный" xfId="0" builtinId="0"/>
    <cellStyle name="Обычный_Лист1" xfId="3"/>
    <cellStyle name="Процентный" xfId="1" builtinId="5"/>
    <cellStyle name="Финансовый_Лист1" xfId="4"/>
  </cellStyles>
  <dxfs count="124"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1"/>
      </font>
      <numFmt numFmtId="166" formatCode="0.0%"/>
      <fill>
        <patternFill patternType="solid">
          <bgColor theme="0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66"/>
      <color rgb="FF3399FF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F45CF4563CDD4427B3BC4A7ED23C0A47C4A704BF76D86D2ECA259383D2S5OE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F45CF4563CDD4427B3BC4A7ED23C0A47C4A704BF76D86D2ECA259383D2S5O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F45CF4563CDD4427B3BC4A7ED23C0A47C4A704BF76D86D2ECA259383D2S5OE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99FF"/>
  </sheetPr>
  <dimension ref="A1:P442"/>
  <sheetViews>
    <sheetView view="pageBreakPreview" topLeftCell="A177" zoomScaleSheetLayoutView="100" workbookViewId="0">
      <selection activeCell="J146" sqref="J146"/>
    </sheetView>
  </sheetViews>
  <sheetFormatPr defaultColWidth="8.85546875" defaultRowHeight="15"/>
  <cols>
    <col min="1" max="1" width="32.5703125" style="1" customWidth="1"/>
    <col min="2" max="2" width="35.28515625" style="128" customWidth="1"/>
    <col min="3" max="3" width="29.7109375" style="125" customWidth="1"/>
    <col min="4" max="4" width="30.28515625" style="1" customWidth="1"/>
    <col min="5" max="5" width="16" style="1" customWidth="1"/>
    <col min="6" max="8" width="9.28515625" style="1" customWidth="1"/>
    <col min="9" max="11" width="5.7109375" style="1" customWidth="1"/>
    <col min="12" max="16384" width="8.85546875" style="1"/>
  </cols>
  <sheetData>
    <row r="1" spans="1:8">
      <c r="D1" s="146"/>
    </row>
    <row r="2" spans="1:8">
      <c r="D2" s="128" t="s">
        <v>58</v>
      </c>
    </row>
    <row r="3" spans="1:8">
      <c r="D3" s="146" t="s">
        <v>141</v>
      </c>
    </row>
    <row r="4" spans="1:8">
      <c r="D4" s="146" t="s">
        <v>140</v>
      </c>
    </row>
    <row r="5" spans="1:8">
      <c r="D5" s="128" t="s">
        <v>205</v>
      </c>
    </row>
    <row r="6" spans="1:8">
      <c r="A6" s="2"/>
      <c r="D6" s="146"/>
    </row>
    <row r="7" spans="1:8">
      <c r="A7" s="147"/>
      <c r="D7" s="146"/>
    </row>
    <row r="8" spans="1:8">
      <c r="A8" s="2"/>
      <c r="D8" s="146"/>
    </row>
    <row r="9" spans="1:8" ht="15" customHeight="1"/>
    <row r="10" spans="1:8" ht="27.6" customHeight="1">
      <c r="A10" s="330" t="s">
        <v>67</v>
      </c>
      <c r="B10" s="330"/>
      <c r="C10" s="124">
        <v>18</v>
      </c>
      <c r="D10" s="3"/>
    </row>
    <row r="11" spans="1:8" ht="33" customHeight="1">
      <c r="A11" s="331" t="s">
        <v>180</v>
      </c>
      <c r="B11" s="331"/>
      <c r="C11" s="331"/>
      <c r="D11" s="331"/>
    </row>
    <row r="12" spans="1:8" ht="33" customHeight="1">
      <c r="A12" s="329" t="s">
        <v>139</v>
      </c>
      <c r="B12" s="329"/>
      <c r="C12" s="329"/>
      <c r="D12" s="4">
        <v>32</v>
      </c>
    </row>
    <row r="13" spans="1:8" ht="12.6" customHeight="1">
      <c r="A13" s="332" t="s">
        <v>59</v>
      </c>
      <c r="B13" s="332"/>
      <c r="C13" s="332"/>
      <c r="D13" s="332"/>
      <c r="E13" s="84"/>
      <c r="F13" s="84"/>
      <c r="G13" s="84"/>
      <c r="H13" s="84"/>
    </row>
    <row r="14" spans="1:8">
      <c r="A14" s="86"/>
      <c r="B14" s="85"/>
      <c r="C14" s="104"/>
      <c r="D14" s="84"/>
      <c r="E14" s="84"/>
      <c r="F14" s="84"/>
      <c r="G14" s="84"/>
      <c r="H14" s="84"/>
    </row>
    <row r="15" spans="1:8" ht="52.15" customHeight="1">
      <c r="A15" s="87" t="s">
        <v>68</v>
      </c>
      <c r="B15" s="127"/>
      <c r="C15" s="104"/>
      <c r="D15" s="84"/>
      <c r="E15" s="84"/>
      <c r="F15" s="84"/>
      <c r="G15" s="84"/>
      <c r="H15" s="84"/>
    </row>
    <row r="16" spans="1:8" s="137" customFormat="1" ht="35.450000000000003" customHeight="1">
      <c r="A16" s="136" t="s">
        <v>9</v>
      </c>
      <c r="B16" s="141" t="s">
        <v>14</v>
      </c>
      <c r="C16" s="136" t="s">
        <v>15</v>
      </c>
      <c r="D16" s="138"/>
      <c r="E16" s="138"/>
      <c r="F16" s="138"/>
      <c r="G16" s="138"/>
      <c r="H16" s="138"/>
    </row>
    <row r="17" spans="1:8" ht="26.45" customHeight="1">
      <c r="A17" s="106">
        <v>1</v>
      </c>
      <c r="B17" s="148" t="s">
        <v>88</v>
      </c>
      <c r="C17" s="95" t="s">
        <v>209</v>
      </c>
      <c r="D17" s="84"/>
      <c r="E17" s="84"/>
      <c r="F17" s="84"/>
      <c r="G17" s="84"/>
      <c r="H17" s="84"/>
    </row>
    <row r="18" spans="1:8" ht="30" customHeight="1">
      <c r="A18" s="106">
        <v>2</v>
      </c>
      <c r="B18" s="149" t="s">
        <v>224</v>
      </c>
      <c r="C18" s="95" t="s">
        <v>225</v>
      </c>
      <c r="D18" s="84"/>
      <c r="E18" s="84"/>
      <c r="F18" s="84"/>
      <c r="G18" s="84"/>
      <c r="H18" s="84"/>
    </row>
    <row r="19" spans="1:8" ht="35.450000000000003" hidden="1" customHeight="1">
      <c r="A19" s="106">
        <v>3</v>
      </c>
      <c r="B19" s="150"/>
      <c r="C19" s="151"/>
      <c r="D19" s="84"/>
      <c r="E19" s="84"/>
      <c r="F19" s="84"/>
      <c r="G19" s="84"/>
      <c r="H19" s="84"/>
    </row>
    <row r="20" spans="1:8" ht="35.450000000000003" hidden="1" customHeight="1">
      <c r="A20" s="106">
        <v>4</v>
      </c>
      <c r="B20" s="152"/>
      <c r="C20" s="151"/>
      <c r="D20" s="84"/>
      <c r="E20" s="84"/>
      <c r="F20" s="84"/>
      <c r="G20" s="84"/>
      <c r="H20" s="84"/>
    </row>
    <row r="21" spans="1:8" ht="35.450000000000003" hidden="1" customHeight="1">
      <c r="A21" s="106">
        <v>5</v>
      </c>
      <c r="B21" s="150"/>
      <c r="C21" s="151"/>
      <c r="D21" s="84"/>
      <c r="E21" s="84"/>
      <c r="F21" s="84"/>
      <c r="G21" s="84"/>
      <c r="H21" s="84"/>
    </row>
    <row r="22" spans="1:8" ht="35.450000000000003" hidden="1" customHeight="1">
      <c r="A22" s="106">
        <v>6</v>
      </c>
      <c r="B22" s="152"/>
      <c r="C22" s="151"/>
      <c r="D22" s="84"/>
      <c r="E22" s="84"/>
      <c r="F22" s="84"/>
      <c r="G22" s="84"/>
      <c r="H22" s="84"/>
    </row>
    <row r="23" spans="1:8" ht="35.450000000000003" hidden="1" customHeight="1">
      <c r="A23" s="106">
        <v>7</v>
      </c>
      <c r="B23" s="150"/>
      <c r="C23" s="151"/>
      <c r="D23" s="84"/>
      <c r="E23" s="84"/>
      <c r="F23" s="84"/>
      <c r="G23" s="84"/>
      <c r="H23" s="84"/>
    </row>
    <row r="24" spans="1:8">
      <c r="A24" s="86"/>
      <c r="B24" s="85"/>
      <c r="C24" s="104"/>
      <c r="D24" s="84"/>
      <c r="E24" s="84"/>
      <c r="F24" s="84"/>
      <c r="G24" s="84"/>
      <c r="H24" s="84"/>
    </row>
    <row r="25" spans="1:8" s="5" customFormat="1" ht="27.6" customHeight="1">
      <c r="A25" s="87" t="s">
        <v>69</v>
      </c>
      <c r="B25" s="129"/>
      <c r="C25" s="126"/>
      <c r="D25" s="88"/>
      <c r="E25" s="88"/>
      <c r="F25" s="88"/>
      <c r="G25" s="88"/>
      <c r="H25" s="88"/>
    </row>
    <row r="26" spans="1:8" ht="27.6" customHeight="1">
      <c r="A26" s="87" t="s">
        <v>70</v>
      </c>
      <c r="B26" s="85"/>
      <c r="C26" s="104"/>
      <c r="D26" s="84"/>
      <c r="E26" s="84"/>
      <c r="F26" s="84"/>
      <c r="G26" s="84"/>
      <c r="H26" s="84"/>
    </row>
    <row r="27" spans="1:8" ht="57.6" customHeight="1">
      <c r="A27" s="103" t="s">
        <v>16</v>
      </c>
      <c r="B27" s="130" t="s">
        <v>146</v>
      </c>
      <c r="C27" s="104"/>
      <c r="D27" s="84"/>
      <c r="E27" s="84"/>
      <c r="F27" s="84"/>
      <c r="G27" s="84"/>
      <c r="H27" s="84"/>
    </row>
    <row r="28" spans="1:8" ht="45.6" customHeight="1">
      <c r="A28" s="153" t="s">
        <v>207</v>
      </c>
      <c r="B28" s="95" t="s">
        <v>182</v>
      </c>
      <c r="C28" s="104"/>
      <c r="D28" s="84"/>
      <c r="E28" s="84"/>
      <c r="F28" s="84"/>
      <c r="G28" s="84"/>
      <c r="H28" s="84"/>
    </row>
    <row r="29" spans="1:8" ht="39" customHeight="1">
      <c r="A29" s="153" t="s">
        <v>17</v>
      </c>
      <c r="B29" s="130" t="s">
        <v>214</v>
      </c>
      <c r="C29" s="104"/>
      <c r="D29" s="84"/>
      <c r="E29" s="84"/>
      <c r="F29" s="84"/>
      <c r="G29" s="84"/>
      <c r="H29" s="84"/>
    </row>
    <row r="30" spans="1:8">
      <c r="A30" s="86"/>
      <c r="B30" s="85"/>
      <c r="C30" s="104"/>
      <c r="D30" s="84"/>
      <c r="E30" s="84"/>
      <c r="F30" s="84"/>
      <c r="G30" s="84"/>
      <c r="H30" s="84"/>
    </row>
    <row r="31" spans="1:8" ht="20.45" customHeight="1">
      <c r="A31" s="87" t="s">
        <v>71</v>
      </c>
      <c r="B31" s="85"/>
      <c r="C31" s="104"/>
      <c r="D31" s="84"/>
      <c r="E31" s="84"/>
      <c r="F31" s="84"/>
      <c r="G31" s="84"/>
      <c r="H31" s="84"/>
    </row>
    <row r="32" spans="1:8" s="137" customFormat="1" ht="36.6" customHeight="1">
      <c r="A32" s="313" t="s">
        <v>19</v>
      </c>
      <c r="B32" s="313" t="s">
        <v>20</v>
      </c>
      <c r="C32" s="313" t="s">
        <v>21</v>
      </c>
      <c r="D32" s="313" t="s">
        <v>18</v>
      </c>
      <c r="E32" s="313"/>
      <c r="F32" s="313" t="s">
        <v>22</v>
      </c>
      <c r="G32" s="313"/>
      <c r="H32" s="313"/>
    </row>
    <row r="33" spans="1:8" s="137" customFormat="1" ht="48" customHeight="1">
      <c r="A33" s="313"/>
      <c r="B33" s="313"/>
      <c r="C33" s="313"/>
      <c r="D33" s="136" t="s">
        <v>23</v>
      </c>
      <c r="E33" s="136" t="s">
        <v>24</v>
      </c>
      <c r="F33" s="140" t="s">
        <v>150</v>
      </c>
      <c r="G33" s="140" t="s">
        <v>151</v>
      </c>
      <c r="H33" s="140" t="s">
        <v>198</v>
      </c>
    </row>
    <row r="34" spans="1:8" s="137" customFormat="1" ht="14.45" customHeight="1">
      <c r="A34" s="136">
        <v>1</v>
      </c>
      <c r="B34" s="136">
        <v>2</v>
      </c>
      <c r="C34" s="136">
        <v>3</v>
      </c>
      <c r="D34" s="136">
        <v>4</v>
      </c>
      <c r="E34" s="136">
        <v>5</v>
      </c>
      <c r="F34" s="136">
        <v>6</v>
      </c>
      <c r="G34" s="136">
        <v>7</v>
      </c>
      <c r="H34" s="136">
        <v>8</v>
      </c>
    </row>
    <row r="35" spans="1:8" ht="26.45" customHeight="1">
      <c r="A35" s="123" t="s">
        <v>183</v>
      </c>
      <c r="B35" s="130" t="s">
        <v>212</v>
      </c>
      <c r="C35" s="106" t="s">
        <v>77</v>
      </c>
      <c r="D35" s="89" t="s">
        <v>76</v>
      </c>
      <c r="E35" s="106" t="s">
        <v>26</v>
      </c>
      <c r="F35" s="6">
        <v>83</v>
      </c>
      <c r="G35" s="6">
        <v>83.2</v>
      </c>
      <c r="H35" s="6">
        <v>83.5</v>
      </c>
    </row>
    <row r="36" spans="1:8" ht="24">
      <c r="A36" s="123" t="s">
        <v>184</v>
      </c>
      <c r="B36" s="130" t="s">
        <v>211</v>
      </c>
      <c r="C36" s="106" t="s">
        <v>77</v>
      </c>
      <c r="D36" s="89" t="s">
        <v>76</v>
      </c>
      <c r="E36" s="106" t="s">
        <v>26</v>
      </c>
      <c r="F36" s="6">
        <v>95.5</v>
      </c>
      <c r="G36" s="6">
        <v>95.7</v>
      </c>
      <c r="H36" s="6">
        <v>95.7</v>
      </c>
    </row>
    <row r="37" spans="1:8" ht="60">
      <c r="A37" s="123" t="s">
        <v>185</v>
      </c>
      <c r="B37" s="130" t="s">
        <v>213</v>
      </c>
      <c r="C37" s="106" t="s">
        <v>77</v>
      </c>
      <c r="D37" s="89" t="s">
        <v>76</v>
      </c>
      <c r="E37" s="106" t="s">
        <v>26</v>
      </c>
      <c r="F37" s="6">
        <v>0</v>
      </c>
      <c r="G37" s="6">
        <v>0</v>
      </c>
      <c r="H37" s="6">
        <v>0</v>
      </c>
    </row>
    <row r="38" spans="1:8" ht="60">
      <c r="A38" s="123" t="s">
        <v>186</v>
      </c>
      <c r="B38" s="130" t="s">
        <v>210</v>
      </c>
      <c r="C38" s="106" t="s">
        <v>77</v>
      </c>
      <c r="D38" s="89" t="s">
        <v>76</v>
      </c>
      <c r="E38" s="106" t="s">
        <v>26</v>
      </c>
      <c r="F38" s="6">
        <v>0</v>
      </c>
      <c r="G38" s="6">
        <v>0</v>
      </c>
      <c r="H38" s="6">
        <v>0</v>
      </c>
    </row>
    <row r="39" spans="1:8" ht="24" hidden="1" customHeight="1">
      <c r="A39" s="111"/>
      <c r="B39" s="130"/>
      <c r="C39" s="106" t="s">
        <v>77</v>
      </c>
      <c r="D39" s="89" t="s">
        <v>76</v>
      </c>
      <c r="E39" s="106" t="s">
        <v>26</v>
      </c>
      <c r="F39" s="6"/>
      <c r="G39" s="6"/>
      <c r="H39" s="6"/>
    </row>
    <row r="40" spans="1:8" ht="24" hidden="1" customHeight="1">
      <c r="A40" s="111"/>
      <c r="B40" s="130"/>
      <c r="C40" s="106" t="s">
        <v>77</v>
      </c>
      <c r="D40" s="89" t="s">
        <v>76</v>
      </c>
      <c r="E40" s="106" t="s">
        <v>26</v>
      </c>
      <c r="F40" s="6"/>
      <c r="G40" s="6"/>
      <c r="H40" s="6"/>
    </row>
    <row r="41" spans="1:8" ht="23.45" customHeight="1">
      <c r="A41" s="325" t="s">
        <v>25</v>
      </c>
      <c r="B41" s="325"/>
      <c r="C41" s="325"/>
      <c r="D41" s="325"/>
      <c r="E41" s="106" t="s">
        <v>26</v>
      </c>
      <c r="F41" s="106">
        <v>2</v>
      </c>
      <c r="G41" s="106">
        <v>2</v>
      </c>
      <c r="H41" s="106">
        <v>2</v>
      </c>
    </row>
    <row r="42" spans="1:8">
      <c r="A42" s="2"/>
    </row>
    <row r="43" spans="1:8" ht="19.149999999999999" customHeight="1">
      <c r="A43" s="87" t="s">
        <v>27</v>
      </c>
      <c r="B43" s="85"/>
      <c r="C43" s="104"/>
      <c r="D43" s="84"/>
      <c r="E43" s="84"/>
      <c r="F43" s="84"/>
      <c r="G43" s="84"/>
      <c r="H43" s="84"/>
    </row>
    <row r="44" spans="1:8" s="137" customFormat="1" ht="62.45" customHeight="1">
      <c r="A44" s="313" t="s">
        <v>19</v>
      </c>
      <c r="B44" s="313" t="s">
        <v>20</v>
      </c>
      <c r="C44" s="313" t="s">
        <v>21</v>
      </c>
      <c r="D44" s="313" t="s">
        <v>27</v>
      </c>
      <c r="E44" s="313"/>
      <c r="F44" s="313" t="s">
        <v>28</v>
      </c>
      <c r="G44" s="313"/>
      <c r="H44" s="313"/>
    </row>
    <row r="45" spans="1:8" s="137" customFormat="1" ht="24">
      <c r="A45" s="313"/>
      <c r="B45" s="313"/>
      <c r="C45" s="313"/>
      <c r="D45" s="136" t="s">
        <v>23</v>
      </c>
      <c r="E45" s="136" t="s">
        <v>24</v>
      </c>
      <c r="F45" s="136" t="str">
        <f>F33</f>
        <v>2018 год</v>
      </c>
      <c r="G45" s="136" t="str">
        <f>G33</f>
        <v>2019 год</v>
      </c>
      <c r="H45" s="136" t="str">
        <f>H33</f>
        <v>2020 год</v>
      </c>
    </row>
    <row r="46" spans="1:8" ht="19.899999999999999" customHeight="1">
      <c r="A46" s="323" t="str">
        <f>A35</f>
        <v>801011О.99.0.БВ24ДМ62000</v>
      </c>
      <c r="B46" s="319" t="str">
        <f>B35</f>
        <v>Дети от 1 года до 3 лет</v>
      </c>
      <c r="C46" s="320" t="str">
        <f>C35</f>
        <v>Очная</v>
      </c>
      <c r="D46" s="90" t="s">
        <v>85</v>
      </c>
      <c r="E46" s="91" t="s">
        <v>81</v>
      </c>
      <c r="F46" s="7">
        <v>52</v>
      </c>
      <c r="G46" s="7">
        <v>52</v>
      </c>
      <c r="H46" s="7">
        <v>52</v>
      </c>
    </row>
    <row r="47" spans="1:8" ht="19.899999999999999" customHeight="1">
      <c r="A47" s="324"/>
      <c r="B47" s="319"/>
      <c r="C47" s="320"/>
      <c r="D47" s="90" t="s">
        <v>86</v>
      </c>
      <c r="E47" s="91" t="s">
        <v>87</v>
      </c>
      <c r="F47" s="92">
        <f>F46*247*0.75</f>
        <v>9633</v>
      </c>
      <c r="G47" s="92">
        <f>G46*248*0.75</f>
        <v>9672</v>
      </c>
      <c r="H47" s="92">
        <f>H46*248*0.75</f>
        <v>9672</v>
      </c>
    </row>
    <row r="48" spans="1:8" ht="19.899999999999999" customHeight="1">
      <c r="A48" s="323" t="str">
        <f>A36</f>
        <v>801011О.99.0.БВ24ДН82000</v>
      </c>
      <c r="B48" s="319" t="str">
        <f>B36</f>
        <v>Дети от 3 лет до 8 лет</v>
      </c>
      <c r="C48" s="320" t="str">
        <f t="shared" ref="C48" si="0">C37</f>
        <v>Очная</v>
      </c>
      <c r="D48" s="90" t="s">
        <v>85</v>
      </c>
      <c r="E48" s="91" t="s">
        <v>81</v>
      </c>
      <c r="F48" s="7">
        <v>187</v>
      </c>
      <c r="G48" s="7">
        <v>187</v>
      </c>
      <c r="H48" s="7">
        <v>187</v>
      </c>
    </row>
    <row r="49" spans="1:11" ht="19.899999999999999" customHeight="1">
      <c r="A49" s="324"/>
      <c r="B49" s="319"/>
      <c r="C49" s="320"/>
      <c r="D49" s="90" t="s">
        <v>86</v>
      </c>
      <c r="E49" s="91" t="s">
        <v>87</v>
      </c>
      <c r="F49" s="92">
        <f>F48*247*0.75</f>
        <v>34641.75</v>
      </c>
      <c r="G49" s="92">
        <f>G48*248*0.75</f>
        <v>34782</v>
      </c>
      <c r="H49" s="92">
        <f>H48*248*0.75</f>
        <v>34782</v>
      </c>
    </row>
    <row r="50" spans="1:11" ht="29.45" customHeight="1">
      <c r="A50" s="323" t="str">
        <f>A37</f>
        <v>801011О.99.0.БВ24АБ22000</v>
      </c>
      <c r="B50" s="333" t="str">
        <f t="shared" ref="B50:C50" si="1">B37</f>
        <v>Адаптированная образовательная программа для детей с ограниченными возможностями здоровья от 1 года до 3 лет</v>
      </c>
      <c r="C50" s="321" t="str">
        <f t="shared" si="1"/>
        <v>Очная</v>
      </c>
      <c r="D50" s="90" t="s">
        <v>85</v>
      </c>
      <c r="E50" s="91" t="s">
        <v>81</v>
      </c>
      <c r="F50" s="7">
        <v>0</v>
      </c>
      <c r="G50" s="7">
        <v>0</v>
      </c>
      <c r="H50" s="7">
        <v>0</v>
      </c>
    </row>
    <row r="51" spans="1:11" ht="29.45" customHeight="1">
      <c r="A51" s="324"/>
      <c r="B51" s="334"/>
      <c r="C51" s="322"/>
      <c r="D51" s="90" t="s">
        <v>86</v>
      </c>
      <c r="E51" s="91" t="s">
        <v>87</v>
      </c>
      <c r="F51" s="92">
        <f>F50*247*0.75</f>
        <v>0</v>
      </c>
      <c r="G51" s="92">
        <f>G50*248*0.75</f>
        <v>0</v>
      </c>
      <c r="H51" s="92">
        <f>H50*248*0.75</f>
        <v>0</v>
      </c>
    </row>
    <row r="52" spans="1:11" ht="30.6" customHeight="1">
      <c r="A52" s="323" t="str">
        <f>A38</f>
        <v>801011О.99.0.БВ24АВ42000</v>
      </c>
      <c r="B52" s="333" t="str">
        <f t="shared" ref="B52:C52" si="2">B38</f>
        <v>Адаптированная образовательная программа для детей с ограниченными возможностями здоровья с 3 лет до 8 лет</v>
      </c>
      <c r="C52" s="321" t="str">
        <f t="shared" si="2"/>
        <v>Очная</v>
      </c>
      <c r="D52" s="90" t="s">
        <v>85</v>
      </c>
      <c r="E52" s="91" t="s">
        <v>81</v>
      </c>
      <c r="F52" s="7">
        <v>0</v>
      </c>
      <c r="G52" s="7">
        <v>0</v>
      </c>
      <c r="H52" s="7">
        <v>0</v>
      </c>
    </row>
    <row r="53" spans="1:11" ht="28.15" customHeight="1">
      <c r="A53" s="324"/>
      <c r="B53" s="334"/>
      <c r="C53" s="322"/>
      <c r="D53" s="90" t="s">
        <v>86</v>
      </c>
      <c r="E53" s="91" t="s">
        <v>87</v>
      </c>
      <c r="F53" s="92">
        <f t="shared" ref="F53" si="3">F52*247*0.75</f>
        <v>0</v>
      </c>
      <c r="G53" s="92">
        <f>G52*248*0.75</f>
        <v>0</v>
      </c>
      <c r="H53" s="92">
        <f>H52*248*0.75</f>
        <v>0</v>
      </c>
    </row>
    <row r="54" spans="1:11" hidden="1">
      <c r="A54" s="321">
        <f>A39</f>
        <v>0</v>
      </c>
      <c r="B54" s="333">
        <f t="shared" ref="B54:C54" si="4">B39</f>
        <v>0</v>
      </c>
      <c r="C54" s="321" t="str">
        <f t="shared" si="4"/>
        <v>Очная</v>
      </c>
      <c r="D54" s="90" t="s">
        <v>85</v>
      </c>
      <c r="E54" s="91" t="s">
        <v>81</v>
      </c>
      <c r="F54" s="93"/>
      <c r="G54" s="93"/>
      <c r="H54" s="93"/>
    </row>
    <row r="55" spans="1:11" hidden="1">
      <c r="A55" s="322"/>
      <c r="B55" s="334"/>
      <c r="C55" s="322"/>
      <c r="D55" s="90" t="s">
        <v>86</v>
      </c>
      <c r="E55" s="91" t="s">
        <v>87</v>
      </c>
      <c r="F55" s="92">
        <f t="shared" ref="F55" si="5">F54*247*0.75</f>
        <v>0</v>
      </c>
      <c r="G55" s="92">
        <f t="shared" ref="G55" si="6">G54*247*0.75</f>
        <v>0</v>
      </c>
      <c r="H55" s="92">
        <f t="shared" ref="H55" si="7">H54*247*0.75</f>
        <v>0</v>
      </c>
    </row>
    <row r="56" spans="1:11" hidden="1">
      <c r="A56" s="321">
        <f>A40</f>
        <v>0</v>
      </c>
      <c r="B56" s="333">
        <f t="shared" ref="B56:C56" si="8">B40</f>
        <v>0</v>
      </c>
      <c r="C56" s="321" t="str">
        <f t="shared" si="8"/>
        <v>Очная</v>
      </c>
      <c r="D56" s="90" t="s">
        <v>85</v>
      </c>
      <c r="E56" s="91" t="s">
        <v>81</v>
      </c>
      <c r="F56" s="93"/>
      <c r="G56" s="93"/>
      <c r="H56" s="93"/>
    </row>
    <row r="57" spans="1:11" hidden="1">
      <c r="A57" s="322"/>
      <c r="B57" s="334"/>
      <c r="C57" s="322"/>
      <c r="D57" s="90" t="s">
        <v>86</v>
      </c>
      <c r="E57" s="91" t="s">
        <v>87</v>
      </c>
      <c r="F57" s="92">
        <f t="shared" ref="F57" si="9">F56*247*0.75</f>
        <v>0</v>
      </c>
      <c r="G57" s="92">
        <f t="shared" ref="G57" si="10">G56*247*0.75</f>
        <v>0</v>
      </c>
      <c r="H57" s="92">
        <f t="shared" ref="H57" si="11">H56*247*0.75</f>
        <v>0</v>
      </c>
    </row>
    <row r="58" spans="1:11" ht="24.6" customHeight="1">
      <c r="A58" s="325" t="s">
        <v>29</v>
      </c>
      <c r="B58" s="325"/>
      <c r="C58" s="325"/>
      <c r="D58" s="325"/>
      <c r="E58" s="106" t="s">
        <v>26</v>
      </c>
      <c r="F58" s="106">
        <v>5</v>
      </c>
      <c r="G58" s="106">
        <v>5</v>
      </c>
      <c r="H58" s="106">
        <v>5</v>
      </c>
    </row>
    <row r="59" spans="1:11">
      <c r="A59" s="86"/>
      <c r="B59" s="85"/>
      <c r="C59" s="104"/>
      <c r="D59" s="84"/>
      <c r="E59" s="84"/>
    </row>
    <row r="60" spans="1:11" ht="18.600000000000001" customHeight="1">
      <c r="A60" s="87" t="s">
        <v>72</v>
      </c>
      <c r="B60" s="85"/>
      <c r="C60" s="104"/>
      <c r="D60" s="84"/>
      <c r="E60" s="84"/>
    </row>
    <row r="61" spans="1:11" ht="70.900000000000006" hidden="1" customHeight="1">
      <c r="A61" s="327" t="s">
        <v>19</v>
      </c>
      <c r="B61" s="328" t="s">
        <v>20</v>
      </c>
      <c r="C61" s="327" t="s">
        <v>21</v>
      </c>
      <c r="D61" s="327" t="s">
        <v>30</v>
      </c>
      <c r="E61" s="327"/>
      <c r="F61" s="326" t="s">
        <v>31</v>
      </c>
      <c r="G61" s="326"/>
      <c r="H61" s="326"/>
      <c r="I61" s="326" t="s">
        <v>32</v>
      </c>
      <c r="J61" s="326"/>
      <c r="K61" s="326"/>
    </row>
    <row r="62" spans="1:11" ht="43.15" hidden="1" customHeight="1">
      <c r="A62" s="327"/>
      <c r="B62" s="328"/>
      <c r="C62" s="327"/>
      <c r="D62" s="94" t="s">
        <v>33</v>
      </c>
      <c r="E62" s="94" t="s">
        <v>60</v>
      </c>
      <c r="F62" s="105" t="str">
        <f>F45</f>
        <v>2018 год</v>
      </c>
      <c r="G62" s="105" t="str">
        <f>G45</f>
        <v>2019 год</v>
      </c>
      <c r="H62" s="105" t="str">
        <f>H45</f>
        <v>2020 год</v>
      </c>
      <c r="I62" s="105" t="str">
        <f>F62</f>
        <v>2018 год</v>
      </c>
      <c r="J62" s="105" t="str">
        <f t="shared" ref="J62:K62" si="12">G62</f>
        <v>2019 год</v>
      </c>
      <c r="K62" s="105" t="str">
        <f t="shared" si="12"/>
        <v>2020 год</v>
      </c>
    </row>
    <row r="63" spans="1:11" ht="17.45" hidden="1" customHeight="1">
      <c r="A63" s="103">
        <v>1</v>
      </c>
      <c r="B63" s="131">
        <v>2</v>
      </c>
      <c r="C63" s="103">
        <v>3</v>
      </c>
      <c r="D63" s="103">
        <v>4</v>
      </c>
      <c r="E63" s="103">
        <v>5</v>
      </c>
      <c r="F63" s="105">
        <v>6</v>
      </c>
      <c r="G63" s="105">
        <v>7</v>
      </c>
      <c r="H63" s="105">
        <v>8</v>
      </c>
      <c r="I63" s="105">
        <v>9</v>
      </c>
      <c r="J63" s="105">
        <v>10</v>
      </c>
      <c r="K63" s="105">
        <v>11</v>
      </c>
    </row>
    <row r="64" spans="1:11" s="9" customFormat="1" ht="33.6" hidden="1" customHeight="1">
      <c r="A64" s="95"/>
      <c r="B64" s="130"/>
      <c r="C64" s="95"/>
      <c r="D64" s="95"/>
      <c r="E64" s="95"/>
      <c r="F64" s="8"/>
      <c r="G64" s="8"/>
      <c r="H64" s="8"/>
      <c r="I64" s="8"/>
      <c r="J64" s="8"/>
      <c r="K64" s="8"/>
    </row>
    <row r="65" spans="1:11" s="9" customFormat="1" ht="33.6" hidden="1" customHeight="1">
      <c r="A65" s="95"/>
      <c r="B65" s="130"/>
      <c r="C65" s="95"/>
      <c r="D65" s="95"/>
      <c r="E65" s="95"/>
      <c r="F65" s="8"/>
      <c r="G65" s="8"/>
      <c r="H65" s="8"/>
      <c r="I65" s="8"/>
      <c r="J65" s="8"/>
      <c r="K65" s="8"/>
    </row>
    <row r="66" spans="1:11" s="9" customFormat="1" ht="33.6" hidden="1" customHeight="1">
      <c r="A66" s="95"/>
      <c r="B66" s="130"/>
      <c r="C66" s="95"/>
      <c r="D66" s="95"/>
      <c r="E66" s="95"/>
      <c r="F66" s="8"/>
      <c r="G66" s="8"/>
      <c r="H66" s="8"/>
      <c r="I66" s="8"/>
      <c r="J66" s="8"/>
      <c r="K66" s="8"/>
    </row>
    <row r="67" spans="1:11" s="9" customFormat="1" ht="33.6" hidden="1" customHeight="1">
      <c r="A67" s="95"/>
      <c r="B67" s="130"/>
      <c r="C67" s="95"/>
      <c r="D67" s="95"/>
      <c r="E67" s="95"/>
      <c r="F67" s="8"/>
      <c r="G67" s="8"/>
      <c r="H67" s="8"/>
      <c r="I67" s="8"/>
      <c r="J67" s="8"/>
      <c r="K67" s="8"/>
    </row>
    <row r="68" spans="1:11" s="9" customFormat="1" ht="33.6" hidden="1" customHeight="1">
      <c r="A68" s="95"/>
      <c r="B68" s="130"/>
      <c r="C68" s="95"/>
      <c r="D68" s="95"/>
      <c r="E68" s="95"/>
      <c r="F68" s="8"/>
      <c r="G68" s="8"/>
      <c r="H68" s="8"/>
      <c r="I68" s="8"/>
      <c r="J68" s="8"/>
      <c r="K68" s="8"/>
    </row>
    <row r="69" spans="1:11" ht="22.15" hidden="1" customHeight="1">
      <c r="A69" s="102"/>
      <c r="B69" s="132"/>
      <c r="C69" s="106"/>
      <c r="D69" s="102"/>
      <c r="E69" s="102"/>
      <c r="F69" s="109"/>
      <c r="G69" s="109"/>
      <c r="H69" s="109"/>
      <c r="I69" s="109"/>
      <c r="J69" s="109"/>
      <c r="K69" s="109"/>
    </row>
    <row r="70" spans="1:11" hidden="1">
      <c r="A70" s="86"/>
      <c r="B70" s="85"/>
      <c r="C70" s="104"/>
      <c r="D70" s="84"/>
      <c r="E70" s="84"/>
    </row>
    <row r="71" spans="1:11" ht="18" hidden="1" customHeight="1">
      <c r="A71" s="96" t="s">
        <v>34</v>
      </c>
      <c r="B71" s="85"/>
      <c r="C71" s="104"/>
      <c r="D71" s="84"/>
      <c r="E71" s="84"/>
    </row>
    <row r="72" spans="1:11" s="137" customFormat="1" ht="43.9" customHeight="1">
      <c r="A72" s="313" t="s">
        <v>19</v>
      </c>
      <c r="B72" s="313" t="s">
        <v>20</v>
      </c>
      <c r="C72" s="313" t="s">
        <v>21</v>
      </c>
      <c r="D72" s="313" t="s">
        <v>35</v>
      </c>
      <c r="E72" s="313"/>
    </row>
    <row r="73" spans="1:11" s="137" customFormat="1" ht="57.6" customHeight="1">
      <c r="A73" s="313"/>
      <c r="B73" s="313"/>
      <c r="C73" s="313"/>
      <c r="D73" s="136" t="s">
        <v>33</v>
      </c>
      <c r="E73" s="136" t="s">
        <v>60</v>
      </c>
    </row>
    <row r="74" spans="1:11" s="137" customFormat="1" ht="18" customHeight="1">
      <c r="A74" s="136">
        <v>1</v>
      </c>
      <c r="B74" s="136">
        <v>2</v>
      </c>
      <c r="C74" s="136">
        <v>3</v>
      </c>
      <c r="D74" s="136">
        <v>4</v>
      </c>
      <c r="E74" s="136">
        <v>5</v>
      </c>
    </row>
    <row r="75" spans="1:11" s="9" customFormat="1" ht="128.44999999999999" customHeight="1">
      <c r="A75" s="122" t="str">
        <f>A46</f>
        <v>801011О.99.0.БВ24ДМ62000</v>
      </c>
      <c r="B75" s="130" t="str">
        <f>B46</f>
        <v>Дети от 1 года до 3 лет</v>
      </c>
      <c r="C75" s="95" t="str">
        <f>C46</f>
        <v>Очная</v>
      </c>
      <c r="D75" s="98" t="s">
        <v>129</v>
      </c>
      <c r="E75" s="98" t="s">
        <v>108</v>
      </c>
    </row>
    <row r="76" spans="1:11" s="9" customFormat="1" ht="123" customHeight="1">
      <c r="A76" s="122" t="str">
        <f>A48</f>
        <v>801011О.99.0.БВ24ДН82000</v>
      </c>
      <c r="B76" s="130" t="str">
        <f>B48</f>
        <v>Дети от 3 лет до 8 лет</v>
      </c>
      <c r="C76" s="95" t="str">
        <f>C48</f>
        <v>Очная</v>
      </c>
      <c r="D76" s="98" t="s">
        <v>130</v>
      </c>
      <c r="E76" s="98" t="s">
        <v>108</v>
      </c>
    </row>
    <row r="77" spans="1:11" s="9" customFormat="1" ht="128.44999999999999" customHeight="1">
      <c r="A77" s="122" t="str">
        <f>A50</f>
        <v>801011О.99.0.БВ24АБ22000</v>
      </c>
      <c r="B77" s="133" t="str">
        <f>B50</f>
        <v>Адаптированная образовательная программа для детей с ограниченными возможностями здоровья от 1 года до 3 лет</v>
      </c>
      <c r="C77" s="97" t="str">
        <f>C50</f>
        <v>Очная</v>
      </c>
      <c r="D77" s="98" t="s">
        <v>129</v>
      </c>
      <c r="E77" s="98" t="s">
        <v>108</v>
      </c>
    </row>
    <row r="78" spans="1:11" s="9" customFormat="1" ht="129.6" customHeight="1">
      <c r="A78" s="122" t="str">
        <f>A52</f>
        <v>801011О.99.0.БВ24АВ42000</v>
      </c>
      <c r="B78" s="133" t="str">
        <f>B52</f>
        <v>Адаптированная образовательная программа для детей с ограниченными возможностями здоровья с 3 лет до 8 лет</v>
      </c>
      <c r="C78" s="97" t="str">
        <f>C52</f>
        <v>Очная</v>
      </c>
      <c r="D78" s="98" t="s">
        <v>129</v>
      </c>
      <c r="E78" s="98" t="s">
        <v>108</v>
      </c>
    </row>
    <row r="79" spans="1:11">
      <c r="A79" s="86"/>
      <c r="B79" s="85"/>
      <c r="C79" s="104"/>
      <c r="D79" s="84"/>
      <c r="E79" s="84"/>
    </row>
    <row r="80" spans="1:11" ht="23.45" customHeight="1">
      <c r="A80" s="87" t="s">
        <v>91</v>
      </c>
      <c r="B80" s="85"/>
      <c r="C80" s="104"/>
      <c r="D80" s="84"/>
      <c r="E80" s="84"/>
    </row>
    <row r="81" spans="1:8" ht="31.15" customHeight="1">
      <c r="A81" s="153" t="s">
        <v>16</v>
      </c>
      <c r="B81" s="132" t="str">
        <f>C18</f>
        <v>Предоставление услуг по дневному уходу за детьми</v>
      </c>
      <c r="C81" s="104"/>
      <c r="D81" s="84"/>
      <c r="E81" s="84"/>
    </row>
    <row r="82" spans="1:8" ht="31.15" customHeight="1">
      <c r="A82" s="153" t="s">
        <v>181</v>
      </c>
      <c r="B82" s="291" t="s">
        <v>187</v>
      </c>
      <c r="C82" s="104"/>
      <c r="D82" s="84"/>
      <c r="E82" s="84"/>
    </row>
    <row r="83" spans="1:8" ht="39" customHeight="1">
      <c r="A83" s="153" t="s">
        <v>17</v>
      </c>
      <c r="B83" s="132" t="str">
        <f>B29</f>
        <v>Дети в возрасте от 1 года до 8 лет</v>
      </c>
      <c r="C83" s="104"/>
      <c r="D83" s="84"/>
      <c r="E83" s="84"/>
    </row>
    <row r="84" spans="1:8">
      <c r="A84" s="86"/>
      <c r="B84" s="85"/>
      <c r="C84" s="104"/>
      <c r="D84" s="84"/>
      <c r="E84" s="84"/>
    </row>
    <row r="85" spans="1:8" ht="21" customHeight="1">
      <c r="A85" s="87" t="s">
        <v>18</v>
      </c>
      <c r="B85" s="85"/>
      <c r="C85" s="104"/>
      <c r="D85" s="84"/>
      <c r="E85" s="84"/>
    </row>
    <row r="86" spans="1:8" s="137" customFormat="1" ht="31.15" customHeight="1">
      <c r="A86" s="313" t="s">
        <v>19</v>
      </c>
      <c r="B86" s="313" t="s">
        <v>20</v>
      </c>
      <c r="C86" s="313" t="s">
        <v>21</v>
      </c>
      <c r="D86" s="313" t="s">
        <v>18</v>
      </c>
      <c r="E86" s="313"/>
      <c r="F86" s="313" t="s">
        <v>22</v>
      </c>
      <c r="G86" s="313"/>
      <c r="H86" s="313"/>
    </row>
    <row r="87" spans="1:8" s="137" customFormat="1" ht="24">
      <c r="A87" s="313"/>
      <c r="B87" s="313"/>
      <c r="C87" s="313"/>
      <c r="D87" s="136" t="s">
        <v>23</v>
      </c>
      <c r="E87" s="136" t="s">
        <v>24</v>
      </c>
      <c r="F87" s="136" t="str">
        <f>F33</f>
        <v>2018 год</v>
      </c>
      <c r="G87" s="136" t="str">
        <f>G33</f>
        <v>2019 год</v>
      </c>
      <c r="H87" s="136" t="str">
        <f>H33</f>
        <v>2020 год</v>
      </c>
    </row>
    <row r="88" spans="1:8" s="137" customFormat="1" ht="12">
      <c r="A88" s="136">
        <v>1</v>
      </c>
      <c r="B88" s="136">
        <v>2</v>
      </c>
      <c r="C88" s="136">
        <v>3</v>
      </c>
      <c r="D88" s="136">
        <v>4</v>
      </c>
      <c r="E88" s="136">
        <v>5</v>
      </c>
      <c r="F88" s="136">
        <v>6</v>
      </c>
      <c r="G88" s="136">
        <v>7</v>
      </c>
      <c r="H88" s="136">
        <v>8</v>
      </c>
    </row>
    <row r="89" spans="1:8" ht="42" customHeight="1">
      <c r="A89" s="292" t="s">
        <v>188</v>
      </c>
      <c r="B89" s="296" t="s">
        <v>215</v>
      </c>
      <c r="C89" s="106" t="s">
        <v>97</v>
      </c>
      <c r="D89" s="90" t="s">
        <v>98</v>
      </c>
      <c r="E89" s="106" t="s">
        <v>26</v>
      </c>
      <c r="F89" s="7">
        <v>98</v>
      </c>
      <c r="G89" s="7">
        <v>98.2</v>
      </c>
      <c r="H89" s="7">
        <v>98.3</v>
      </c>
    </row>
    <row r="90" spans="1:8" ht="46.9" customHeight="1">
      <c r="A90" s="292" t="s">
        <v>189</v>
      </c>
      <c r="B90" s="296" t="s">
        <v>216</v>
      </c>
      <c r="C90" s="106" t="str">
        <f>C89</f>
        <v>Группа полного дня</v>
      </c>
      <c r="D90" s="90" t="s">
        <v>98</v>
      </c>
      <c r="E90" s="106" t="s">
        <v>26</v>
      </c>
      <c r="F90" s="7">
        <v>98</v>
      </c>
      <c r="G90" s="7">
        <v>98.2</v>
      </c>
      <c r="H90" s="7">
        <v>98.3</v>
      </c>
    </row>
    <row r="91" spans="1:8" ht="22.15" customHeight="1">
      <c r="A91" s="292" t="s">
        <v>190</v>
      </c>
      <c r="B91" s="296" t="s">
        <v>217</v>
      </c>
      <c r="C91" s="106" t="str">
        <f>C90</f>
        <v>Группа полного дня</v>
      </c>
      <c r="D91" s="90" t="s">
        <v>98</v>
      </c>
      <c r="E91" s="106" t="s">
        <v>26</v>
      </c>
      <c r="F91" s="7">
        <v>0</v>
      </c>
      <c r="G91" s="7">
        <v>0</v>
      </c>
      <c r="H91" s="7">
        <v>0</v>
      </c>
    </row>
    <row r="92" spans="1:8" ht="22.15" customHeight="1">
      <c r="A92" s="292" t="s">
        <v>191</v>
      </c>
      <c r="B92" s="296" t="s">
        <v>218</v>
      </c>
      <c r="C92" s="106" t="str">
        <f>C91</f>
        <v>Группа полного дня</v>
      </c>
      <c r="D92" s="90" t="s">
        <v>98</v>
      </c>
      <c r="E92" s="106" t="s">
        <v>26</v>
      </c>
      <c r="F92" s="7">
        <v>0</v>
      </c>
      <c r="G92" s="7">
        <v>0</v>
      </c>
      <c r="H92" s="7">
        <v>0</v>
      </c>
    </row>
    <row r="93" spans="1:8" ht="35.450000000000003" customHeight="1">
      <c r="A93" s="292" t="s">
        <v>192</v>
      </c>
      <c r="B93" s="296" t="s">
        <v>219</v>
      </c>
      <c r="C93" s="106" t="str">
        <f>C92</f>
        <v>Группа полного дня</v>
      </c>
      <c r="D93" s="90" t="s">
        <v>98</v>
      </c>
      <c r="E93" s="106" t="s">
        <v>26</v>
      </c>
      <c r="F93" s="7">
        <v>0</v>
      </c>
      <c r="G93" s="7">
        <v>0</v>
      </c>
      <c r="H93" s="7">
        <v>0</v>
      </c>
    </row>
    <row r="94" spans="1:8" ht="33.6" customHeight="1">
      <c r="A94" s="292" t="s">
        <v>193</v>
      </c>
      <c r="B94" s="296" t="s">
        <v>220</v>
      </c>
      <c r="C94" s="106" t="str">
        <f t="shared" ref="C94" si="13">C93</f>
        <v>Группа полного дня</v>
      </c>
      <c r="D94" s="90" t="s">
        <v>98</v>
      </c>
      <c r="E94" s="106" t="s">
        <v>26</v>
      </c>
      <c r="F94" s="7">
        <v>0</v>
      </c>
      <c r="G94" s="7">
        <v>0</v>
      </c>
      <c r="H94" s="7">
        <v>0</v>
      </c>
    </row>
    <row r="95" spans="1:8" ht="31.9" customHeight="1">
      <c r="A95" s="123" t="s">
        <v>194</v>
      </c>
      <c r="B95" s="130" t="s">
        <v>219</v>
      </c>
      <c r="C95" s="95" t="s">
        <v>142</v>
      </c>
      <c r="D95" s="90" t="s">
        <v>98</v>
      </c>
      <c r="E95" s="106" t="s">
        <v>26</v>
      </c>
      <c r="F95" s="7">
        <v>0</v>
      </c>
      <c r="G95" s="7">
        <v>0</v>
      </c>
      <c r="H95" s="7">
        <v>0</v>
      </c>
    </row>
    <row r="96" spans="1:8" ht="31.9" customHeight="1">
      <c r="A96" s="123" t="s">
        <v>195</v>
      </c>
      <c r="B96" s="130" t="s">
        <v>220</v>
      </c>
      <c r="C96" s="95" t="s">
        <v>142</v>
      </c>
      <c r="D96" s="90" t="s">
        <v>98</v>
      </c>
      <c r="E96" s="106" t="s">
        <v>26</v>
      </c>
      <c r="F96" s="7">
        <v>0</v>
      </c>
      <c r="G96" s="7">
        <v>0</v>
      </c>
      <c r="H96" s="7">
        <v>0</v>
      </c>
    </row>
    <row r="97" spans="1:8" ht="25.9" customHeight="1">
      <c r="A97" s="123" t="s">
        <v>196</v>
      </c>
      <c r="B97" s="130" t="s">
        <v>218</v>
      </c>
      <c r="C97" s="95" t="s">
        <v>142</v>
      </c>
      <c r="D97" s="90" t="s">
        <v>98</v>
      </c>
      <c r="E97" s="106" t="s">
        <v>26</v>
      </c>
      <c r="F97" s="7">
        <v>0</v>
      </c>
      <c r="G97" s="7">
        <v>0</v>
      </c>
      <c r="H97" s="7">
        <v>0</v>
      </c>
    </row>
    <row r="98" spans="1:8" ht="43.15" customHeight="1">
      <c r="A98" s="123" t="s">
        <v>197</v>
      </c>
      <c r="B98" s="130" t="s">
        <v>216</v>
      </c>
      <c r="C98" s="95" t="s">
        <v>142</v>
      </c>
      <c r="D98" s="90" t="s">
        <v>98</v>
      </c>
      <c r="E98" s="106" t="s">
        <v>26</v>
      </c>
      <c r="F98" s="7">
        <v>0</v>
      </c>
      <c r="G98" s="7">
        <v>0</v>
      </c>
      <c r="H98" s="7">
        <v>0</v>
      </c>
    </row>
    <row r="99" spans="1:8" ht="43.9" customHeight="1">
      <c r="A99" s="123" t="s">
        <v>200</v>
      </c>
      <c r="B99" s="130" t="s">
        <v>202</v>
      </c>
      <c r="C99" s="95" t="s">
        <v>206</v>
      </c>
      <c r="D99" s="285" t="s">
        <v>98</v>
      </c>
      <c r="E99" s="283" t="s">
        <v>26</v>
      </c>
      <c r="F99" s="7">
        <v>90</v>
      </c>
      <c r="G99" s="7">
        <v>90.1</v>
      </c>
      <c r="H99" s="7">
        <v>90.3</v>
      </c>
    </row>
    <row r="100" spans="1:8" ht="46.15" customHeight="1">
      <c r="A100" s="123" t="s">
        <v>201</v>
      </c>
      <c r="B100" s="130" t="s">
        <v>203</v>
      </c>
      <c r="C100" s="95" t="s">
        <v>206</v>
      </c>
      <c r="D100" s="285" t="s">
        <v>98</v>
      </c>
      <c r="E100" s="283" t="s">
        <v>26</v>
      </c>
      <c r="F100" s="7">
        <v>0</v>
      </c>
      <c r="G100" s="7">
        <v>0</v>
      </c>
      <c r="H100" s="7">
        <v>0</v>
      </c>
    </row>
    <row r="101" spans="1:8" ht="23.45" customHeight="1">
      <c r="A101" s="325" t="s">
        <v>25</v>
      </c>
      <c r="B101" s="325"/>
      <c r="C101" s="325"/>
      <c r="D101" s="325"/>
      <c r="E101" s="106" t="s">
        <v>26</v>
      </c>
      <c r="F101" s="102">
        <v>2</v>
      </c>
      <c r="G101" s="102">
        <v>2</v>
      </c>
      <c r="H101" s="102">
        <v>2</v>
      </c>
    </row>
    <row r="102" spans="1:8">
      <c r="A102" s="2"/>
    </row>
    <row r="103" spans="1:8" ht="26.45" customHeight="1">
      <c r="A103" s="87" t="s">
        <v>27</v>
      </c>
      <c r="B103" s="85"/>
      <c r="C103" s="104"/>
      <c r="D103" s="84"/>
      <c r="E103" s="84"/>
      <c r="F103" s="84"/>
      <c r="G103" s="84"/>
      <c r="H103" s="84"/>
    </row>
    <row r="104" spans="1:8" s="137" customFormat="1" ht="31.15" customHeight="1">
      <c r="A104" s="313" t="s">
        <v>19</v>
      </c>
      <c r="B104" s="313" t="s">
        <v>20</v>
      </c>
      <c r="C104" s="313" t="s">
        <v>80</v>
      </c>
      <c r="D104" s="313" t="s">
        <v>27</v>
      </c>
      <c r="E104" s="313"/>
      <c r="F104" s="313" t="s">
        <v>28</v>
      </c>
      <c r="G104" s="313"/>
      <c r="H104" s="313"/>
    </row>
    <row r="105" spans="1:8" s="137" customFormat="1" ht="51" customHeight="1">
      <c r="A105" s="313"/>
      <c r="B105" s="313"/>
      <c r="C105" s="313"/>
      <c r="D105" s="136" t="s">
        <v>23</v>
      </c>
      <c r="E105" s="136" t="s">
        <v>24</v>
      </c>
      <c r="F105" s="136" t="str">
        <f>F33</f>
        <v>2018 год</v>
      </c>
      <c r="G105" s="136" t="str">
        <f>G33</f>
        <v>2019 год</v>
      </c>
      <c r="H105" s="136" t="str">
        <f>H33</f>
        <v>2020 год</v>
      </c>
    </row>
    <row r="106" spans="1:8" ht="16.899999999999999" customHeight="1">
      <c r="A106" s="316" t="str">
        <f>A89</f>
        <v>853211О.99.0.БВ19АБ76000</v>
      </c>
      <c r="B106" s="318" t="s">
        <v>221</v>
      </c>
      <c r="C106" s="320" t="s">
        <v>97</v>
      </c>
      <c r="D106" s="90" t="s">
        <v>131</v>
      </c>
      <c r="E106" s="91" t="s">
        <v>81</v>
      </c>
      <c r="F106" s="10">
        <v>51</v>
      </c>
      <c r="G106" s="10">
        <v>51</v>
      </c>
      <c r="H106" s="10">
        <v>51</v>
      </c>
    </row>
    <row r="107" spans="1:8" ht="16.899999999999999" customHeight="1">
      <c r="A107" s="317"/>
      <c r="B107" s="319"/>
      <c r="C107" s="320"/>
      <c r="D107" s="90" t="s">
        <v>134</v>
      </c>
      <c r="E107" s="91" t="s">
        <v>81</v>
      </c>
      <c r="F107" s="10">
        <v>0</v>
      </c>
      <c r="G107" s="10">
        <v>0</v>
      </c>
      <c r="H107" s="10">
        <v>0</v>
      </c>
    </row>
    <row r="108" spans="1:8" ht="16.899999999999999" customHeight="1">
      <c r="A108" s="317"/>
      <c r="B108" s="319"/>
      <c r="C108" s="320"/>
      <c r="D108" s="90" t="s">
        <v>100</v>
      </c>
      <c r="E108" s="91" t="s">
        <v>83</v>
      </c>
      <c r="F108" s="100">
        <f>F106*247*0.75*12</f>
        <v>113373</v>
      </c>
      <c r="G108" s="100">
        <f>G106*248*0.75*12</f>
        <v>113832</v>
      </c>
      <c r="H108" s="100">
        <f>H106*248*0.75*12</f>
        <v>113832</v>
      </c>
    </row>
    <row r="109" spans="1:8" ht="16.899999999999999" customHeight="1">
      <c r="A109" s="317"/>
      <c r="B109" s="319"/>
      <c r="C109" s="320"/>
      <c r="D109" s="90" t="s">
        <v>125</v>
      </c>
      <c r="E109" s="91" t="s">
        <v>83</v>
      </c>
      <c r="F109" s="100">
        <f>F107*247*0.75*24</f>
        <v>0</v>
      </c>
      <c r="G109" s="100">
        <f>G107*248*0.75*24</f>
        <v>0</v>
      </c>
      <c r="H109" s="100">
        <f>H107*248*0.75*24</f>
        <v>0</v>
      </c>
    </row>
    <row r="110" spans="1:8" ht="16.899999999999999" customHeight="1">
      <c r="A110" s="316" t="str">
        <f>A90</f>
        <v>853211О.99.0.БВ19АБ82000</v>
      </c>
      <c r="B110" s="318" t="s">
        <v>216</v>
      </c>
      <c r="C110" s="320" t="s">
        <v>97</v>
      </c>
      <c r="D110" s="90" t="s">
        <v>131</v>
      </c>
      <c r="E110" s="91" t="s">
        <v>81</v>
      </c>
      <c r="F110" s="10">
        <v>187</v>
      </c>
      <c r="G110" s="10">
        <v>187</v>
      </c>
      <c r="H110" s="10">
        <v>187</v>
      </c>
    </row>
    <row r="111" spans="1:8" ht="16.899999999999999" customHeight="1">
      <c r="A111" s="317"/>
      <c r="B111" s="319"/>
      <c r="C111" s="320"/>
      <c r="D111" s="90" t="s">
        <v>134</v>
      </c>
      <c r="E111" s="91" t="s">
        <v>81</v>
      </c>
      <c r="F111" s="10">
        <v>0</v>
      </c>
      <c r="G111" s="10">
        <v>0</v>
      </c>
      <c r="H111" s="10">
        <v>0</v>
      </c>
    </row>
    <row r="112" spans="1:8" ht="16.899999999999999" customHeight="1">
      <c r="A112" s="317"/>
      <c r="B112" s="319"/>
      <c r="C112" s="320"/>
      <c r="D112" s="90" t="s">
        <v>100</v>
      </c>
      <c r="E112" s="91" t="s">
        <v>83</v>
      </c>
      <c r="F112" s="100">
        <f t="shared" ref="F112" si="14">F110*247*0.75*12</f>
        <v>415701</v>
      </c>
      <c r="G112" s="100">
        <f>G110*248*0.75*12</f>
        <v>417384</v>
      </c>
      <c r="H112" s="100">
        <f>H110*248*0.75*12</f>
        <v>417384</v>
      </c>
    </row>
    <row r="113" spans="1:8" ht="16.899999999999999" customHeight="1">
      <c r="A113" s="317"/>
      <c r="B113" s="319"/>
      <c r="C113" s="320"/>
      <c r="D113" s="90" t="s">
        <v>125</v>
      </c>
      <c r="E113" s="91" t="s">
        <v>83</v>
      </c>
      <c r="F113" s="100">
        <f t="shared" ref="F113" si="15">F111*247*0.75*24</f>
        <v>0</v>
      </c>
      <c r="G113" s="100">
        <f>G111*248*0.75*24</f>
        <v>0</v>
      </c>
      <c r="H113" s="100">
        <f>H111*248*0.75*24</f>
        <v>0</v>
      </c>
    </row>
    <row r="114" spans="1:8" ht="16.899999999999999" customHeight="1">
      <c r="A114" s="316" t="str">
        <f>A91</f>
        <v>853211О.99.0.БВ19АА08000</v>
      </c>
      <c r="B114" s="318" t="s">
        <v>217</v>
      </c>
      <c r="C114" s="320" t="s">
        <v>97</v>
      </c>
      <c r="D114" s="90" t="s">
        <v>131</v>
      </c>
      <c r="E114" s="91" t="s">
        <v>81</v>
      </c>
      <c r="F114" s="10">
        <v>0</v>
      </c>
      <c r="G114" s="10">
        <v>0</v>
      </c>
      <c r="H114" s="10">
        <v>0</v>
      </c>
    </row>
    <row r="115" spans="1:8" ht="16.899999999999999" customHeight="1">
      <c r="A115" s="317"/>
      <c r="B115" s="319"/>
      <c r="C115" s="320"/>
      <c r="D115" s="90" t="s">
        <v>134</v>
      </c>
      <c r="E115" s="91" t="s">
        <v>81</v>
      </c>
      <c r="F115" s="10">
        <v>0</v>
      </c>
      <c r="G115" s="10">
        <v>0</v>
      </c>
      <c r="H115" s="10">
        <v>0</v>
      </c>
    </row>
    <row r="116" spans="1:8" ht="16.899999999999999" customHeight="1">
      <c r="A116" s="317"/>
      <c r="B116" s="319"/>
      <c r="C116" s="320"/>
      <c r="D116" s="90" t="s">
        <v>100</v>
      </c>
      <c r="E116" s="91" t="s">
        <v>83</v>
      </c>
      <c r="F116" s="100">
        <f t="shared" ref="F116" si="16">F114*247*0.75*12</f>
        <v>0</v>
      </c>
      <c r="G116" s="100">
        <f>G114*248*0.75*12</f>
        <v>0</v>
      </c>
      <c r="H116" s="100">
        <f>H114*248*0.75*12</f>
        <v>0</v>
      </c>
    </row>
    <row r="117" spans="1:8" ht="16.899999999999999" customHeight="1">
      <c r="A117" s="317"/>
      <c r="B117" s="319"/>
      <c r="C117" s="320"/>
      <c r="D117" s="90" t="s">
        <v>125</v>
      </c>
      <c r="E117" s="91" t="s">
        <v>83</v>
      </c>
      <c r="F117" s="100">
        <f t="shared" ref="F117" si="17">F115*247*0.75*24</f>
        <v>0</v>
      </c>
      <c r="G117" s="100">
        <f>G115*248*0.75*24</f>
        <v>0</v>
      </c>
      <c r="H117" s="100">
        <f>H115*248*0.75*24</f>
        <v>0</v>
      </c>
    </row>
    <row r="118" spans="1:8" ht="16.899999999999999" customHeight="1">
      <c r="A118" s="316" t="str">
        <f>A92</f>
        <v>853211О.99.0.БВ19АА14000</v>
      </c>
      <c r="B118" s="318" t="s">
        <v>218</v>
      </c>
      <c r="C118" s="320" t="s">
        <v>97</v>
      </c>
      <c r="D118" s="90" t="s">
        <v>131</v>
      </c>
      <c r="E118" s="91" t="s">
        <v>81</v>
      </c>
      <c r="F118" s="10">
        <v>0</v>
      </c>
      <c r="G118" s="10">
        <v>0</v>
      </c>
      <c r="H118" s="10">
        <v>0</v>
      </c>
    </row>
    <row r="119" spans="1:8" ht="16.899999999999999" customHeight="1">
      <c r="A119" s="317"/>
      <c r="B119" s="319"/>
      <c r="C119" s="320"/>
      <c r="D119" s="90" t="s">
        <v>134</v>
      </c>
      <c r="E119" s="91" t="s">
        <v>81</v>
      </c>
      <c r="F119" s="10">
        <v>0</v>
      </c>
      <c r="G119" s="10">
        <v>0</v>
      </c>
      <c r="H119" s="10">
        <v>0</v>
      </c>
    </row>
    <row r="120" spans="1:8" ht="16.899999999999999" customHeight="1">
      <c r="A120" s="317"/>
      <c r="B120" s="319"/>
      <c r="C120" s="320"/>
      <c r="D120" s="90" t="s">
        <v>100</v>
      </c>
      <c r="E120" s="91" t="s">
        <v>83</v>
      </c>
      <c r="F120" s="100">
        <f t="shared" ref="F120" si="18">F118*247*0.75*12</f>
        <v>0</v>
      </c>
      <c r="G120" s="100">
        <f>G118*248*0.75*12</f>
        <v>0</v>
      </c>
      <c r="H120" s="100">
        <f>H118*248*0.75*12</f>
        <v>0</v>
      </c>
    </row>
    <row r="121" spans="1:8" ht="16.899999999999999" customHeight="1">
      <c r="A121" s="317"/>
      <c r="B121" s="319"/>
      <c r="C121" s="320"/>
      <c r="D121" s="90" t="s">
        <v>125</v>
      </c>
      <c r="E121" s="91" t="s">
        <v>83</v>
      </c>
      <c r="F121" s="100">
        <f t="shared" ref="F121" si="19">F119*247*0.75*24</f>
        <v>0</v>
      </c>
      <c r="G121" s="100">
        <f>G119*248*0.75*24</f>
        <v>0</v>
      </c>
      <c r="H121" s="100">
        <f>H119*248*0.75*24</f>
        <v>0</v>
      </c>
    </row>
    <row r="122" spans="1:8" ht="16.899999999999999" customHeight="1">
      <c r="A122" s="316" t="s">
        <v>192</v>
      </c>
      <c r="B122" s="318" t="s">
        <v>219</v>
      </c>
      <c r="C122" s="320" t="s">
        <v>97</v>
      </c>
      <c r="D122" s="90" t="s">
        <v>131</v>
      </c>
      <c r="E122" s="91" t="s">
        <v>81</v>
      </c>
      <c r="F122" s="10">
        <v>0</v>
      </c>
      <c r="G122" s="10">
        <v>0</v>
      </c>
      <c r="H122" s="10">
        <v>0</v>
      </c>
    </row>
    <row r="123" spans="1:8" ht="16.899999999999999" customHeight="1">
      <c r="A123" s="317"/>
      <c r="B123" s="319"/>
      <c r="C123" s="320"/>
      <c r="D123" s="90" t="s">
        <v>134</v>
      </c>
      <c r="E123" s="91" t="s">
        <v>81</v>
      </c>
      <c r="F123" s="10">
        <v>0</v>
      </c>
      <c r="G123" s="10">
        <v>0</v>
      </c>
      <c r="H123" s="10">
        <v>0</v>
      </c>
    </row>
    <row r="124" spans="1:8" ht="16.899999999999999" customHeight="1">
      <c r="A124" s="317"/>
      <c r="B124" s="319"/>
      <c r="C124" s="320"/>
      <c r="D124" s="90" t="s">
        <v>100</v>
      </c>
      <c r="E124" s="91" t="s">
        <v>83</v>
      </c>
      <c r="F124" s="100">
        <f t="shared" ref="F124" si="20">F122*247*0.75*12</f>
        <v>0</v>
      </c>
      <c r="G124" s="100">
        <f>G122*248*0.75*12</f>
        <v>0</v>
      </c>
      <c r="H124" s="100">
        <f>H122*248*0.75*12</f>
        <v>0</v>
      </c>
    </row>
    <row r="125" spans="1:8" ht="16.899999999999999" customHeight="1">
      <c r="A125" s="317"/>
      <c r="B125" s="319"/>
      <c r="C125" s="320"/>
      <c r="D125" s="90" t="s">
        <v>125</v>
      </c>
      <c r="E125" s="91" t="s">
        <v>83</v>
      </c>
      <c r="F125" s="100">
        <f t="shared" ref="F125" si="21">F123*247*0.75*24</f>
        <v>0</v>
      </c>
      <c r="G125" s="100">
        <f>G123*248*0.75*24</f>
        <v>0</v>
      </c>
      <c r="H125" s="100">
        <f>H123*248*0.75*24</f>
        <v>0</v>
      </c>
    </row>
    <row r="126" spans="1:8" ht="16.899999999999999" customHeight="1">
      <c r="A126" s="316" t="str">
        <f>A94</f>
        <v>853211О.99.0.БВ19АБ40000</v>
      </c>
      <c r="B126" s="318" t="s">
        <v>220</v>
      </c>
      <c r="C126" s="320" t="s">
        <v>97</v>
      </c>
      <c r="D126" s="90" t="s">
        <v>131</v>
      </c>
      <c r="E126" s="91" t="s">
        <v>81</v>
      </c>
      <c r="F126" s="10">
        <v>0</v>
      </c>
      <c r="G126" s="10">
        <v>0</v>
      </c>
      <c r="H126" s="10">
        <v>0</v>
      </c>
    </row>
    <row r="127" spans="1:8" ht="16.899999999999999" customHeight="1">
      <c r="A127" s="317"/>
      <c r="B127" s="319"/>
      <c r="C127" s="320"/>
      <c r="D127" s="90" t="s">
        <v>134</v>
      </c>
      <c r="E127" s="91" t="s">
        <v>81</v>
      </c>
      <c r="F127" s="10">
        <v>0</v>
      </c>
      <c r="G127" s="10">
        <v>0</v>
      </c>
      <c r="H127" s="10">
        <v>0</v>
      </c>
    </row>
    <row r="128" spans="1:8" ht="16.899999999999999" customHeight="1">
      <c r="A128" s="317"/>
      <c r="B128" s="319"/>
      <c r="C128" s="320"/>
      <c r="D128" s="90" t="s">
        <v>100</v>
      </c>
      <c r="E128" s="91" t="s">
        <v>83</v>
      </c>
      <c r="F128" s="100">
        <f t="shared" ref="F128" si="22">F126*247*0.75*12</f>
        <v>0</v>
      </c>
      <c r="G128" s="100">
        <f>G126*248*0.75*12</f>
        <v>0</v>
      </c>
      <c r="H128" s="100">
        <f>H126*248*0.75*12</f>
        <v>0</v>
      </c>
    </row>
    <row r="129" spans="1:8" ht="16.899999999999999" customHeight="1">
      <c r="A129" s="317"/>
      <c r="B129" s="319"/>
      <c r="C129" s="320"/>
      <c r="D129" s="90" t="s">
        <v>125</v>
      </c>
      <c r="E129" s="91" t="s">
        <v>83</v>
      </c>
      <c r="F129" s="100">
        <f t="shared" ref="F129" si="23">F127*247*0.75*24</f>
        <v>0</v>
      </c>
      <c r="G129" s="100">
        <f>G127*248*0.75*24</f>
        <v>0</v>
      </c>
      <c r="H129" s="100">
        <f>H127*248*0.75*24</f>
        <v>0</v>
      </c>
    </row>
    <row r="130" spans="1:8" ht="16.899999999999999" customHeight="1">
      <c r="A130" s="298" t="str">
        <f>A95</f>
        <v>853211О.99.0.БВ19АБ36000</v>
      </c>
      <c r="B130" s="318" t="str">
        <f t="shared" ref="B130:C130" si="24">B95</f>
        <v>Дети с туберкулезной интоксикацией от 1 года до 3 лет</v>
      </c>
      <c r="C130" s="337" t="str">
        <f t="shared" si="24"/>
        <v>Круглосуточное пребывание</v>
      </c>
      <c r="D130" s="90" t="s">
        <v>131</v>
      </c>
      <c r="E130" s="91" t="s">
        <v>81</v>
      </c>
      <c r="F130" s="10">
        <v>0</v>
      </c>
      <c r="G130" s="10">
        <v>0</v>
      </c>
      <c r="H130" s="10">
        <v>0</v>
      </c>
    </row>
    <row r="131" spans="1:8" ht="16.899999999999999" customHeight="1">
      <c r="A131" s="299"/>
      <c r="B131" s="336"/>
      <c r="C131" s="338"/>
      <c r="D131" s="90" t="s">
        <v>134</v>
      </c>
      <c r="E131" s="91" t="s">
        <v>81</v>
      </c>
      <c r="F131" s="10">
        <v>0</v>
      </c>
      <c r="G131" s="10">
        <v>0</v>
      </c>
      <c r="H131" s="10">
        <v>0</v>
      </c>
    </row>
    <row r="132" spans="1:8" ht="16.899999999999999" customHeight="1">
      <c r="A132" s="299"/>
      <c r="B132" s="336"/>
      <c r="C132" s="338"/>
      <c r="D132" s="90" t="s">
        <v>100</v>
      </c>
      <c r="E132" s="91" t="s">
        <v>83</v>
      </c>
      <c r="F132" s="100">
        <f t="shared" ref="F132" si="25">F130*247*0.75*12</f>
        <v>0</v>
      </c>
      <c r="G132" s="100">
        <f>G130*248*0.75*12</f>
        <v>0</v>
      </c>
      <c r="H132" s="100">
        <f>H130*248*0.75*12</f>
        <v>0</v>
      </c>
    </row>
    <row r="133" spans="1:8" ht="16.899999999999999" customHeight="1">
      <c r="A133" s="300"/>
      <c r="B133" s="336"/>
      <c r="C133" s="338"/>
      <c r="D133" s="90" t="s">
        <v>125</v>
      </c>
      <c r="E133" s="91" t="s">
        <v>83</v>
      </c>
      <c r="F133" s="100">
        <f t="shared" ref="F133" si="26">F131*247*0.75*24</f>
        <v>0</v>
      </c>
      <c r="G133" s="100">
        <f>G131*248*0.75*24</f>
        <v>0</v>
      </c>
      <c r="H133" s="100">
        <f>H131*248*0.75*24</f>
        <v>0</v>
      </c>
    </row>
    <row r="134" spans="1:8" ht="16.899999999999999" customHeight="1">
      <c r="A134" s="298" t="str">
        <f>A96</f>
        <v>853211О.99.0.БВ19АБ42000</v>
      </c>
      <c r="B134" s="318" t="str">
        <f t="shared" ref="B134:C134" si="27">B96</f>
        <v>Дети с туберкулезной интоксикацией от 3 лет до 8 лет</v>
      </c>
      <c r="C134" s="337" t="str">
        <f t="shared" si="27"/>
        <v>Круглосуточное пребывание</v>
      </c>
      <c r="D134" s="90" t="s">
        <v>131</v>
      </c>
      <c r="E134" s="91" t="s">
        <v>81</v>
      </c>
      <c r="F134" s="10">
        <v>0</v>
      </c>
      <c r="G134" s="10">
        <v>0</v>
      </c>
      <c r="H134" s="10">
        <v>0</v>
      </c>
    </row>
    <row r="135" spans="1:8" ht="16.899999999999999" customHeight="1">
      <c r="A135" s="299"/>
      <c r="B135" s="336"/>
      <c r="C135" s="338"/>
      <c r="D135" s="90" t="s">
        <v>134</v>
      </c>
      <c r="E135" s="91" t="s">
        <v>81</v>
      </c>
      <c r="F135" s="10">
        <v>0</v>
      </c>
      <c r="G135" s="10">
        <v>0</v>
      </c>
      <c r="H135" s="10">
        <v>0</v>
      </c>
    </row>
    <row r="136" spans="1:8" ht="16.899999999999999" customHeight="1">
      <c r="A136" s="299"/>
      <c r="B136" s="336"/>
      <c r="C136" s="338"/>
      <c r="D136" s="90" t="s">
        <v>100</v>
      </c>
      <c r="E136" s="91" t="s">
        <v>83</v>
      </c>
      <c r="F136" s="100">
        <f t="shared" ref="F136" si="28">F134*247*0.75*12</f>
        <v>0</v>
      </c>
      <c r="G136" s="100">
        <f>G134*248*0.75*12</f>
        <v>0</v>
      </c>
      <c r="H136" s="100">
        <f>H134*248*0.75*12</f>
        <v>0</v>
      </c>
    </row>
    <row r="137" spans="1:8" ht="16.899999999999999" customHeight="1">
      <c r="A137" s="300"/>
      <c r="B137" s="336"/>
      <c r="C137" s="338"/>
      <c r="D137" s="90" t="s">
        <v>125</v>
      </c>
      <c r="E137" s="91" t="s">
        <v>83</v>
      </c>
      <c r="F137" s="100">
        <f t="shared" ref="F137" si="29">F135*247*0.75*24</f>
        <v>0</v>
      </c>
      <c r="G137" s="100">
        <f>G135*248*0.75*24</f>
        <v>0</v>
      </c>
      <c r="H137" s="100">
        <f>H135*248*0.75*24</f>
        <v>0</v>
      </c>
    </row>
    <row r="138" spans="1:8" ht="16.899999999999999" customHeight="1">
      <c r="A138" s="316" t="str">
        <f>A97</f>
        <v>853211О.99.0.БВ19АА16000</v>
      </c>
      <c r="B138" s="318" t="str">
        <f t="shared" ref="B138:C138" si="30">B97</f>
        <v>Дети-инвалиды от 3 лет до 8 лет</v>
      </c>
      <c r="C138" s="337" t="str">
        <f t="shared" si="30"/>
        <v>Круглосуточное пребывание</v>
      </c>
      <c r="D138" s="90" t="s">
        <v>131</v>
      </c>
      <c r="E138" s="91" t="s">
        <v>81</v>
      </c>
      <c r="F138" s="10">
        <v>0</v>
      </c>
      <c r="G138" s="10">
        <v>0</v>
      </c>
      <c r="H138" s="10">
        <v>0</v>
      </c>
    </row>
    <row r="139" spans="1:8" ht="16.899999999999999" customHeight="1">
      <c r="A139" s="335"/>
      <c r="B139" s="336"/>
      <c r="C139" s="338"/>
      <c r="D139" s="90" t="s">
        <v>134</v>
      </c>
      <c r="E139" s="91" t="s">
        <v>81</v>
      </c>
      <c r="F139" s="10">
        <v>0</v>
      </c>
      <c r="G139" s="10">
        <v>0</v>
      </c>
      <c r="H139" s="10">
        <v>0</v>
      </c>
    </row>
    <row r="140" spans="1:8" ht="16.899999999999999" customHeight="1">
      <c r="A140" s="335"/>
      <c r="B140" s="336"/>
      <c r="C140" s="338"/>
      <c r="D140" s="90" t="s">
        <v>100</v>
      </c>
      <c r="E140" s="91" t="s">
        <v>83</v>
      </c>
      <c r="F140" s="100">
        <f t="shared" ref="F140" si="31">F138*247*0.75*12</f>
        <v>0</v>
      </c>
      <c r="G140" s="100">
        <f>G138*248*0.75*12</f>
        <v>0</v>
      </c>
      <c r="H140" s="100">
        <f>H138*248*0.75*12</f>
        <v>0</v>
      </c>
    </row>
    <row r="141" spans="1:8" ht="16.899999999999999" customHeight="1">
      <c r="A141" s="335"/>
      <c r="B141" s="336"/>
      <c r="C141" s="338"/>
      <c r="D141" s="90" t="s">
        <v>125</v>
      </c>
      <c r="E141" s="91" t="s">
        <v>83</v>
      </c>
      <c r="F141" s="100">
        <f t="shared" ref="F141" si="32">F139*247*0.75*24</f>
        <v>0</v>
      </c>
      <c r="G141" s="100">
        <f>G139*248*0.75*24</f>
        <v>0</v>
      </c>
      <c r="H141" s="100">
        <f>H139*248*0.75*24</f>
        <v>0</v>
      </c>
    </row>
    <row r="142" spans="1:8" ht="16.899999999999999" customHeight="1">
      <c r="A142" s="316" t="str">
        <f>A98</f>
        <v>853211О.99.0.БВ19АБ84000</v>
      </c>
      <c r="B142" s="318" t="str">
        <f t="shared" ref="B142:C142" si="33">B98</f>
        <v>Обучающиеся за исключением детей инвалидов и инвалидов 
от 3 лет до 8 лет</v>
      </c>
      <c r="C142" s="337" t="str">
        <f t="shared" si="33"/>
        <v>Круглосуточное пребывание</v>
      </c>
      <c r="D142" s="90" t="s">
        <v>131</v>
      </c>
      <c r="E142" s="91" t="s">
        <v>81</v>
      </c>
      <c r="F142" s="10">
        <v>0</v>
      </c>
      <c r="G142" s="10">
        <v>0</v>
      </c>
      <c r="H142" s="10">
        <v>0</v>
      </c>
    </row>
    <row r="143" spans="1:8" ht="16.899999999999999" customHeight="1">
      <c r="A143" s="335"/>
      <c r="B143" s="336"/>
      <c r="C143" s="338"/>
      <c r="D143" s="90" t="s">
        <v>134</v>
      </c>
      <c r="E143" s="91" t="s">
        <v>81</v>
      </c>
      <c r="F143" s="10">
        <v>0</v>
      </c>
      <c r="G143" s="10">
        <v>0</v>
      </c>
      <c r="H143" s="10">
        <v>0</v>
      </c>
    </row>
    <row r="144" spans="1:8" ht="16.899999999999999" customHeight="1">
      <c r="A144" s="335"/>
      <c r="B144" s="336"/>
      <c r="C144" s="338"/>
      <c r="D144" s="90" t="s">
        <v>100</v>
      </c>
      <c r="E144" s="91" t="s">
        <v>83</v>
      </c>
      <c r="F144" s="100">
        <f>F142*247*0.75*12</f>
        <v>0</v>
      </c>
      <c r="G144" s="100">
        <f>G142*248*0.75*12</f>
        <v>0</v>
      </c>
      <c r="H144" s="100">
        <f>H142*248*0.75*12</f>
        <v>0</v>
      </c>
    </row>
    <row r="145" spans="1:11" ht="16.899999999999999" customHeight="1">
      <c r="A145" s="335"/>
      <c r="B145" s="336"/>
      <c r="C145" s="338"/>
      <c r="D145" s="90" t="s">
        <v>125</v>
      </c>
      <c r="E145" s="91" t="s">
        <v>83</v>
      </c>
      <c r="F145" s="100">
        <f>F143*247*0.75*24</f>
        <v>0</v>
      </c>
      <c r="G145" s="100">
        <f>G143*248*0.75*24</f>
        <v>0</v>
      </c>
      <c r="H145" s="100">
        <f>H143*248*0.75*24</f>
        <v>0</v>
      </c>
    </row>
    <row r="146" spans="1:11" ht="16.899999999999999" customHeight="1">
      <c r="A146" s="298" t="str">
        <f>A99</f>
        <v>853211О.99.0.БВ19АБ74000</v>
      </c>
      <c r="B146" s="301" t="str">
        <f>B99</f>
        <v>Обучающиеся, за исключением детей-инвалидов и инвалидов от 1 года до 3 лет.</v>
      </c>
      <c r="C146" s="304" t="str">
        <f>C99</f>
        <v>Группа кратковременного пребывания детей</v>
      </c>
      <c r="D146" s="285" t="s">
        <v>131</v>
      </c>
      <c r="E146" s="91" t="s">
        <v>81</v>
      </c>
      <c r="F146" s="10">
        <v>1</v>
      </c>
      <c r="G146" s="10">
        <v>1</v>
      </c>
      <c r="H146" s="10">
        <v>1</v>
      </c>
    </row>
    <row r="147" spans="1:11" ht="16.899999999999999" customHeight="1">
      <c r="A147" s="299"/>
      <c r="B147" s="302"/>
      <c r="C147" s="305"/>
      <c r="D147" s="285" t="s">
        <v>134</v>
      </c>
      <c r="E147" s="91" t="s">
        <v>81</v>
      </c>
      <c r="F147" s="10">
        <v>0</v>
      </c>
      <c r="G147" s="10">
        <v>0</v>
      </c>
      <c r="H147" s="10">
        <v>0</v>
      </c>
    </row>
    <row r="148" spans="1:11" ht="16.899999999999999" customHeight="1">
      <c r="A148" s="299"/>
      <c r="B148" s="302"/>
      <c r="C148" s="305"/>
      <c r="D148" s="285" t="s">
        <v>100</v>
      </c>
      <c r="E148" s="91" t="s">
        <v>83</v>
      </c>
      <c r="F148" s="100">
        <f>F146*247*0.75*12</f>
        <v>2223</v>
      </c>
      <c r="G148" s="100">
        <f>G146*248*0.75*12</f>
        <v>2232</v>
      </c>
      <c r="H148" s="100">
        <f>H146*248*0.75*12</f>
        <v>2232</v>
      </c>
    </row>
    <row r="149" spans="1:11" ht="16.899999999999999" customHeight="1">
      <c r="A149" s="300"/>
      <c r="B149" s="303"/>
      <c r="C149" s="306"/>
      <c r="D149" s="285" t="s">
        <v>125</v>
      </c>
      <c r="E149" s="91" t="s">
        <v>83</v>
      </c>
      <c r="F149" s="100">
        <f>F147*247*0.75*24</f>
        <v>0</v>
      </c>
      <c r="G149" s="100">
        <f>G147*248*0.75*24</f>
        <v>0</v>
      </c>
      <c r="H149" s="100">
        <f>H147*248*0.75*24</f>
        <v>0</v>
      </c>
    </row>
    <row r="150" spans="1:11" ht="16.899999999999999" customHeight="1">
      <c r="A150" s="298" t="str">
        <f>A100</f>
        <v>853211О.99.0.БВ19АБ80000</v>
      </c>
      <c r="B150" s="301" t="str">
        <f>B100</f>
        <v>Обучающиеся, за исключением детей-инвалидов и инвалидов от 3 лет до 8 лет</v>
      </c>
      <c r="C150" s="304" t="str">
        <f>C100</f>
        <v>Группа кратковременного пребывания детей</v>
      </c>
      <c r="D150" s="285" t="s">
        <v>131</v>
      </c>
      <c r="E150" s="91" t="s">
        <v>81</v>
      </c>
      <c r="F150" s="10"/>
      <c r="G150" s="10">
        <v>0</v>
      </c>
      <c r="H150" s="10">
        <v>0</v>
      </c>
    </row>
    <row r="151" spans="1:11" ht="16.899999999999999" customHeight="1">
      <c r="A151" s="299"/>
      <c r="B151" s="302"/>
      <c r="C151" s="305"/>
      <c r="D151" s="285" t="s">
        <v>134</v>
      </c>
      <c r="E151" s="91" t="s">
        <v>81</v>
      </c>
      <c r="F151" s="10">
        <v>0</v>
      </c>
      <c r="G151" s="10">
        <v>0</v>
      </c>
      <c r="H151" s="10">
        <v>0</v>
      </c>
    </row>
    <row r="152" spans="1:11" ht="16.899999999999999" customHeight="1">
      <c r="A152" s="299"/>
      <c r="B152" s="302"/>
      <c r="C152" s="305"/>
      <c r="D152" s="285" t="s">
        <v>100</v>
      </c>
      <c r="E152" s="91" t="s">
        <v>83</v>
      </c>
      <c r="F152" s="100">
        <f>F150*247*0.75*12</f>
        <v>0</v>
      </c>
      <c r="G152" s="100">
        <f>G150*248*0.75*12</f>
        <v>0</v>
      </c>
      <c r="H152" s="100">
        <f>H150*248*0.75*12</f>
        <v>0</v>
      </c>
    </row>
    <row r="153" spans="1:11" ht="16.899999999999999" customHeight="1">
      <c r="A153" s="300"/>
      <c r="B153" s="303"/>
      <c r="C153" s="306"/>
      <c r="D153" s="285" t="s">
        <v>125</v>
      </c>
      <c r="E153" s="91" t="s">
        <v>83</v>
      </c>
      <c r="F153" s="100">
        <f>F151*247*0.75*24</f>
        <v>0</v>
      </c>
      <c r="G153" s="100">
        <f>G151*248*0.75*24</f>
        <v>0</v>
      </c>
      <c r="H153" s="100">
        <f>H151*248*0.75*24</f>
        <v>0</v>
      </c>
    </row>
    <row r="154" spans="1:11" ht="16.899999999999999" customHeight="1">
      <c r="A154" s="325" t="s">
        <v>29</v>
      </c>
      <c r="B154" s="325"/>
      <c r="C154" s="325"/>
      <c r="D154" s="325"/>
      <c r="E154" s="106" t="s">
        <v>26</v>
      </c>
      <c r="F154" s="102">
        <v>5</v>
      </c>
      <c r="G154" s="102">
        <v>5</v>
      </c>
      <c r="H154" s="102">
        <v>5</v>
      </c>
    </row>
    <row r="155" spans="1:11">
      <c r="A155" s="2"/>
    </row>
    <row r="156" spans="1:11" ht="24.6" customHeight="1">
      <c r="A156" s="87" t="s">
        <v>72</v>
      </c>
      <c r="B156" s="85"/>
      <c r="C156" s="104"/>
      <c r="D156" s="84"/>
      <c r="E156" s="84"/>
      <c r="F156" s="84"/>
      <c r="G156" s="84"/>
      <c r="H156" s="84"/>
      <c r="I156" s="84"/>
      <c r="J156" s="84"/>
      <c r="K156" s="84"/>
    </row>
    <row r="157" spans="1:11" s="137" customFormat="1" ht="70.900000000000006" customHeight="1">
      <c r="A157" s="313" t="s">
        <v>19</v>
      </c>
      <c r="B157" s="313" t="s">
        <v>20</v>
      </c>
      <c r="C157" s="313" t="s">
        <v>21</v>
      </c>
      <c r="D157" s="313" t="s">
        <v>30</v>
      </c>
      <c r="E157" s="313"/>
      <c r="F157" s="313" t="s">
        <v>31</v>
      </c>
      <c r="G157" s="313"/>
      <c r="H157" s="313"/>
      <c r="I157" s="313" t="s">
        <v>32</v>
      </c>
      <c r="J157" s="313"/>
      <c r="K157" s="313"/>
    </row>
    <row r="158" spans="1:11" s="137" customFormat="1" ht="43.15" customHeight="1">
      <c r="A158" s="313"/>
      <c r="B158" s="313"/>
      <c r="C158" s="313"/>
      <c r="D158" s="136" t="s">
        <v>33</v>
      </c>
      <c r="E158" s="136" t="s">
        <v>60</v>
      </c>
      <c r="F158" s="136" t="str">
        <f>F105</f>
        <v>2018 год</v>
      </c>
      <c r="G158" s="136" t="str">
        <f t="shared" ref="G158:H158" si="34">G105</f>
        <v>2019 год</v>
      </c>
      <c r="H158" s="136" t="str">
        <f t="shared" si="34"/>
        <v>2020 год</v>
      </c>
      <c r="I158" s="136" t="str">
        <f>F158</f>
        <v>2018 год</v>
      </c>
      <c r="J158" s="136" t="str">
        <f t="shared" ref="J158" si="35">G158</f>
        <v>2019 год</v>
      </c>
      <c r="K158" s="136" t="str">
        <f t="shared" ref="K158" si="36">H158</f>
        <v>2020 год</v>
      </c>
    </row>
    <row r="159" spans="1:11" s="137" customFormat="1" ht="17.45" customHeight="1">
      <c r="A159" s="136">
        <v>1</v>
      </c>
      <c r="B159" s="136">
        <v>2</v>
      </c>
      <c r="C159" s="136">
        <v>3</v>
      </c>
      <c r="D159" s="136">
        <v>4</v>
      </c>
      <c r="E159" s="136">
        <v>5</v>
      </c>
      <c r="F159" s="136">
        <v>6</v>
      </c>
      <c r="G159" s="136">
        <v>7</v>
      </c>
      <c r="H159" s="136">
        <v>8</v>
      </c>
      <c r="I159" s="136">
        <v>9</v>
      </c>
      <c r="J159" s="136">
        <v>10</v>
      </c>
      <c r="K159" s="136">
        <v>11</v>
      </c>
    </row>
    <row r="160" spans="1:11" s="9" customFormat="1" ht="50.45" customHeight="1">
      <c r="A160" s="123" t="str">
        <f>A106</f>
        <v>853211О.99.0.БВ19АБ76000</v>
      </c>
      <c r="B160" s="134" t="str">
        <f>B106</f>
        <v>Обучающиеся за исключением детей инвалидов и инвалидов 
от 1 года  до 3 лет</v>
      </c>
      <c r="C160" s="95" t="s">
        <v>223</v>
      </c>
      <c r="D160" s="101" t="s">
        <v>106</v>
      </c>
      <c r="E160" s="101" t="s">
        <v>107</v>
      </c>
      <c r="F160" s="6">
        <v>148.4</v>
      </c>
      <c r="G160" s="95">
        <f>F160</f>
        <v>148.4</v>
      </c>
      <c r="H160" s="95">
        <f t="shared" ref="H160:K160" si="37">G160</f>
        <v>148.4</v>
      </c>
      <c r="I160" s="95">
        <f t="shared" si="37"/>
        <v>148.4</v>
      </c>
      <c r="J160" s="95">
        <f t="shared" si="37"/>
        <v>148.4</v>
      </c>
      <c r="K160" s="95">
        <f t="shared" si="37"/>
        <v>148.4</v>
      </c>
    </row>
    <row r="161" spans="1:11" s="9" customFormat="1" ht="51.6" customHeight="1">
      <c r="A161" s="123" t="str">
        <f>A110</f>
        <v>853211О.99.0.БВ19АБ82000</v>
      </c>
      <c r="B161" s="134" t="str">
        <f>B110</f>
        <v>Обучающиеся за исключением детей инвалидов и инвалидов 
от 3 лет до 8 лет</v>
      </c>
      <c r="C161" s="95" t="s">
        <v>223</v>
      </c>
      <c r="D161" s="101" t="s">
        <v>106</v>
      </c>
      <c r="E161" s="101" t="str">
        <f>E160</f>
        <v xml:space="preserve">13.11.2013
№ 3557
</v>
      </c>
      <c r="F161" s="95">
        <f>F160</f>
        <v>148.4</v>
      </c>
      <c r="G161" s="95">
        <f>F161</f>
        <v>148.4</v>
      </c>
      <c r="H161" s="95">
        <f t="shared" ref="H161:K161" si="38">G161</f>
        <v>148.4</v>
      </c>
      <c r="I161" s="95">
        <f t="shared" si="38"/>
        <v>148.4</v>
      </c>
      <c r="J161" s="95">
        <f t="shared" si="38"/>
        <v>148.4</v>
      </c>
      <c r="K161" s="95">
        <f t="shared" si="38"/>
        <v>148.4</v>
      </c>
    </row>
    <row r="162" spans="1:11" s="9" customFormat="1" ht="44.45" customHeight="1">
      <c r="A162" s="123" t="str">
        <f>A89</f>
        <v>853211О.99.0.БВ19АБ76000</v>
      </c>
      <c r="B162" s="130" t="s">
        <v>222</v>
      </c>
      <c r="C162" s="314" t="s">
        <v>103</v>
      </c>
      <c r="D162" s="101" t="s">
        <v>106</v>
      </c>
      <c r="E162" s="101" t="str">
        <f t="shared" ref="E162:E168" si="39">E161</f>
        <v xml:space="preserve">13.11.2013
№ 3557
</v>
      </c>
      <c r="F162" s="6">
        <v>164.5</v>
      </c>
      <c r="G162" s="95">
        <f t="shared" ref="G162:H162" si="40">F162</f>
        <v>164.5</v>
      </c>
      <c r="H162" s="95">
        <f t="shared" si="40"/>
        <v>164.5</v>
      </c>
      <c r="I162" s="6"/>
      <c r="J162" s="95">
        <f t="shared" ref="J162:K166" si="41">I162</f>
        <v>0</v>
      </c>
      <c r="K162" s="95">
        <f t="shared" si="41"/>
        <v>0</v>
      </c>
    </row>
    <row r="163" spans="1:11" s="9" customFormat="1" ht="48.6" customHeight="1">
      <c r="A163" s="123" t="str">
        <f>A90</f>
        <v>853211О.99.0.БВ19АБ82000</v>
      </c>
      <c r="B163" s="130" t="s">
        <v>216</v>
      </c>
      <c r="C163" s="315"/>
      <c r="D163" s="101" t="s">
        <v>106</v>
      </c>
      <c r="E163" s="101" t="str">
        <f t="shared" si="39"/>
        <v xml:space="preserve">13.11.2013
№ 3557
</v>
      </c>
      <c r="F163" s="95">
        <f>F162</f>
        <v>164.5</v>
      </c>
      <c r="G163" s="95">
        <f t="shared" ref="G163:H163" si="42">F163</f>
        <v>164.5</v>
      </c>
      <c r="H163" s="95">
        <f t="shared" si="42"/>
        <v>164.5</v>
      </c>
      <c r="I163" s="95">
        <f>I162</f>
        <v>0</v>
      </c>
      <c r="J163" s="95">
        <f t="shared" si="41"/>
        <v>0</v>
      </c>
      <c r="K163" s="95">
        <f t="shared" si="41"/>
        <v>0</v>
      </c>
    </row>
    <row r="164" spans="1:11" s="9" customFormat="1" ht="45.6" customHeight="1">
      <c r="A164" s="123" t="str">
        <f>A162</f>
        <v>853211О.99.0.БВ19АБ76000</v>
      </c>
      <c r="B164" s="130" t="s">
        <v>222</v>
      </c>
      <c r="C164" s="314" t="s">
        <v>104</v>
      </c>
      <c r="D164" s="101" t="s">
        <v>106</v>
      </c>
      <c r="E164" s="101" t="str">
        <f t="shared" si="39"/>
        <v xml:space="preserve">13.11.2013
№ 3557
</v>
      </c>
      <c r="F164" s="6">
        <v>0</v>
      </c>
      <c r="G164" s="95">
        <f t="shared" ref="G164:H168" si="43">F164</f>
        <v>0</v>
      </c>
      <c r="H164" s="95">
        <f t="shared" si="43"/>
        <v>0</v>
      </c>
      <c r="I164" s="6">
        <v>0</v>
      </c>
      <c r="J164" s="95">
        <f t="shared" si="41"/>
        <v>0</v>
      </c>
      <c r="K164" s="95">
        <f t="shared" si="41"/>
        <v>0</v>
      </c>
    </row>
    <row r="165" spans="1:11" s="9" customFormat="1" ht="46.9" customHeight="1">
      <c r="A165" s="123" t="str">
        <f>A163</f>
        <v>853211О.99.0.БВ19АБ82000</v>
      </c>
      <c r="B165" s="130" t="s">
        <v>216</v>
      </c>
      <c r="C165" s="315"/>
      <c r="D165" s="101" t="s">
        <v>106</v>
      </c>
      <c r="E165" s="101" t="str">
        <f t="shared" si="39"/>
        <v xml:space="preserve">13.11.2013
№ 3557
</v>
      </c>
      <c r="F165" s="95">
        <f>F164</f>
        <v>0</v>
      </c>
      <c r="G165" s="95">
        <f t="shared" ref="G165:H165" si="44">F165</f>
        <v>0</v>
      </c>
      <c r="H165" s="95">
        <f t="shared" si="44"/>
        <v>0</v>
      </c>
      <c r="I165" s="95">
        <f>I164</f>
        <v>0</v>
      </c>
      <c r="J165" s="95">
        <f t="shared" si="41"/>
        <v>0</v>
      </c>
      <c r="K165" s="95">
        <f t="shared" si="41"/>
        <v>0</v>
      </c>
    </row>
    <row r="166" spans="1:11" s="9" customFormat="1" ht="47.45" customHeight="1">
      <c r="A166" s="123" t="str">
        <f>A163</f>
        <v>853211О.99.0.БВ19АБ82000</v>
      </c>
      <c r="B166" s="130" t="s">
        <v>216</v>
      </c>
      <c r="C166" s="95" t="s">
        <v>105</v>
      </c>
      <c r="D166" s="101" t="s">
        <v>106</v>
      </c>
      <c r="E166" s="101" t="str">
        <f t="shared" si="39"/>
        <v xml:space="preserve">13.11.2013
№ 3557
</v>
      </c>
      <c r="F166" s="6">
        <v>164.5</v>
      </c>
      <c r="G166" s="95">
        <f t="shared" si="43"/>
        <v>164.5</v>
      </c>
      <c r="H166" s="95">
        <f t="shared" si="43"/>
        <v>164.5</v>
      </c>
      <c r="I166" s="6"/>
      <c r="J166" s="95">
        <f t="shared" si="41"/>
        <v>0</v>
      </c>
      <c r="K166" s="95">
        <f t="shared" si="41"/>
        <v>0</v>
      </c>
    </row>
    <row r="167" spans="1:11" s="9" customFormat="1" ht="46.9" customHeight="1">
      <c r="A167" s="123" t="str">
        <f t="shared" ref="A167:C168" si="45">A99</f>
        <v>853211О.99.0.БВ19АБ74000</v>
      </c>
      <c r="B167" s="130" t="str">
        <f t="shared" si="45"/>
        <v>Обучающиеся, за исключением детей-инвалидов и инвалидов от 1 года до 3 лет.</v>
      </c>
      <c r="C167" s="95" t="str">
        <f t="shared" si="45"/>
        <v>Группа кратковременного пребывания детей</v>
      </c>
      <c r="D167" s="101" t="s">
        <v>106</v>
      </c>
      <c r="E167" s="101" t="str">
        <f t="shared" si="39"/>
        <v xml:space="preserve">13.11.2013
№ 3557
</v>
      </c>
      <c r="F167" s="6">
        <v>12.9</v>
      </c>
      <c r="G167" s="95">
        <f t="shared" si="43"/>
        <v>12.9</v>
      </c>
      <c r="H167" s="95">
        <f t="shared" si="43"/>
        <v>12.9</v>
      </c>
      <c r="I167" s="6"/>
      <c r="J167" s="95"/>
      <c r="K167" s="95"/>
    </row>
    <row r="168" spans="1:11" s="9" customFormat="1" ht="47.45" customHeight="1">
      <c r="A168" s="123" t="str">
        <f t="shared" si="45"/>
        <v>853211О.99.0.БВ19АБ80000</v>
      </c>
      <c r="B168" s="130" t="str">
        <f t="shared" si="45"/>
        <v>Обучающиеся, за исключением детей-инвалидов и инвалидов от 3 лет до 8 лет</v>
      </c>
      <c r="C168" s="95" t="str">
        <f t="shared" si="45"/>
        <v>Группа кратковременного пребывания детей</v>
      </c>
      <c r="D168" s="101" t="s">
        <v>106</v>
      </c>
      <c r="E168" s="101" t="str">
        <f t="shared" si="39"/>
        <v xml:space="preserve">13.11.2013
№ 3557
</v>
      </c>
      <c r="F168" s="6">
        <v>12.9</v>
      </c>
      <c r="G168" s="95">
        <f t="shared" si="43"/>
        <v>12.9</v>
      </c>
      <c r="H168" s="95">
        <f t="shared" si="43"/>
        <v>12.9</v>
      </c>
      <c r="I168" s="6"/>
      <c r="J168" s="95"/>
      <c r="K168" s="95"/>
    </row>
    <row r="169" spans="1:11">
      <c r="A169" s="86"/>
      <c r="B169" s="85"/>
      <c r="C169" s="104"/>
      <c r="D169" s="84"/>
      <c r="E169" s="84"/>
    </row>
    <row r="170" spans="1:11" ht="21" customHeight="1">
      <c r="A170" s="87" t="s">
        <v>34</v>
      </c>
      <c r="B170" s="127"/>
      <c r="C170" s="104"/>
      <c r="D170" s="84"/>
      <c r="E170" s="84"/>
      <c r="F170" s="84"/>
      <c r="G170" s="84"/>
      <c r="H170" s="84"/>
      <c r="I170" s="84"/>
      <c r="J170" s="84"/>
      <c r="K170" s="84"/>
    </row>
    <row r="171" spans="1:11" s="137" customFormat="1" ht="12">
      <c r="A171" s="313" t="s">
        <v>19</v>
      </c>
      <c r="B171" s="313" t="s">
        <v>20</v>
      </c>
      <c r="C171" s="313" t="s">
        <v>21</v>
      </c>
      <c r="D171" s="313" t="s">
        <v>35</v>
      </c>
      <c r="E171" s="313"/>
      <c r="F171" s="138"/>
      <c r="G171" s="138"/>
      <c r="H171" s="138"/>
      <c r="I171" s="138"/>
      <c r="J171" s="138"/>
      <c r="K171" s="138"/>
    </row>
    <row r="172" spans="1:11" s="137" customFormat="1" ht="24">
      <c r="A172" s="313"/>
      <c r="B172" s="313"/>
      <c r="C172" s="313"/>
      <c r="D172" s="136" t="s">
        <v>33</v>
      </c>
      <c r="E172" s="136" t="s">
        <v>60</v>
      </c>
      <c r="F172" s="138"/>
      <c r="G172" s="138"/>
      <c r="H172" s="138"/>
      <c r="I172" s="138"/>
      <c r="J172" s="138"/>
      <c r="K172" s="138"/>
    </row>
    <row r="173" spans="1:11" s="137" customFormat="1" ht="12">
      <c r="A173" s="136">
        <v>1</v>
      </c>
      <c r="B173" s="136">
        <v>2</v>
      </c>
      <c r="C173" s="136">
        <v>3</v>
      </c>
      <c r="D173" s="136">
        <v>4</v>
      </c>
      <c r="E173" s="136">
        <v>5</v>
      </c>
      <c r="F173" s="138"/>
      <c r="G173" s="138"/>
      <c r="H173" s="138"/>
      <c r="I173" s="138"/>
      <c r="J173" s="138"/>
      <c r="K173" s="138"/>
    </row>
    <row r="174" spans="1:11" s="9" customFormat="1" ht="124.9" customHeight="1">
      <c r="A174" s="122" t="str">
        <f>A75</f>
        <v>801011О.99.0.БВ24ДМ62000</v>
      </c>
      <c r="B174" s="130" t="str">
        <f>B75</f>
        <v>Дети от 1 года до 3 лет</v>
      </c>
      <c r="C174" s="95" t="s">
        <v>97</v>
      </c>
      <c r="D174" s="98" t="s">
        <v>129</v>
      </c>
      <c r="E174" s="98" t="s">
        <v>108</v>
      </c>
      <c r="F174" s="99"/>
      <c r="G174" s="99"/>
      <c r="H174" s="99"/>
      <c r="I174" s="99"/>
      <c r="J174" s="99"/>
      <c r="K174" s="99"/>
    </row>
    <row r="175" spans="1:11" s="9" customFormat="1" ht="127.15" customHeight="1">
      <c r="A175" s="122" t="str">
        <f t="shared" ref="A175:B177" si="46">A76</f>
        <v>801011О.99.0.БВ24ДН82000</v>
      </c>
      <c r="B175" s="130" t="str">
        <f t="shared" si="46"/>
        <v>Дети от 3 лет до 8 лет</v>
      </c>
      <c r="C175" s="95" t="str">
        <f>C174</f>
        <v>Группа полного дня</v>
      </c>
      <c r="D175" s="98" t="s">
        <v>129</v>
      </c>
      <c r="E175" s="98" t="s">
        <v>108</v>
      </c>
      <c r="F175" s="99"/>
      <c r="G175" s="99"/>
      <c r="H175" s="99"/>
      <c r="I175" s="99"/>
      <c r="J175" s="99"/>
      <c r="K175" s="99"/>
    </row>
    <row r="176" spans="1:11" s="9" customFormat="1" ht="130.15" customHeight="1">
      <c r="A176" s="122" t="str">
        <f t="shared" si="46"/>
        <v>801011О.99.0.БВ24АБ22000</v>
      </c>
      <c r="B176" s="130" t="str">
        <f t="shared" si="46"/>
        <v>Адаптированная образовательная программа для детей с ограниченными возможностями здоровья от 1 года до 3 лет</v>
      </c>
      <c r="C176" s="95" t="str">
        <f>C175</f>
        <v>Группа полного дня</v>
      </c>
      <c r="D176" s="98" t="s">
        <v>130</v>
      </c>
      <c r="E176" s="98" t="s">
        <v>108</v>
      </c>
      <c r="F176" s="99"/>
      <c r="G176" s="99"/>
      <c r="H176" s="99"/>
      <c r="I176" s="99"/>
      <c r="J176" s="99"/>
      <c r="K176" s="99"/>
    </row>
    <row r="177" spans="1:11" s="9" customFormat="1" ht="134.44999999999999" customHeight="1">
      <c r="A177" s="122" t="str">
        <f t="shared" si="46"/>
        <v>801011О.99.0.БВ24АВ42000</v>
      </c>
      <c r="B177" s="130" t="str">
        <f t="shared" si="46"/>
        <v>Адаптированная образовательная программа для детей с ограниченными возможностями здоровья с 3 лет до 8 лет</v>
      </c>
      <c r="C177" s="95" t="str">
        <f>C176</f>
        <v>Группа полного дня</v>
      </c>
      <c r="D177" s="98" t="s">
        <v>129</v>
      </c>
      <c r="E177" s="98" t="s">
        <v>108</v>
      </c>
      <c r="F177" s="99"/>
      <c r="G177" s="99"/>
      <c r="H177" s="99"/>
      <c r="I177" s="99"/>
      <c r="J177" s="99"/>
      <c r="K177" s="99"/>
    </row>
    <row r="178" spans="1:11" ht="23.45" customHeight="1">
      <c r="A178" s="87" t="s">
        <v>74</v>
      </c>
      <c r="B178" s="85"/>
      <c r="C178" s="104"/>
      <c r="D178" s="84"/>
      <c r="E178" s="84"/>
      <c r="F178" s="84"/>
      <c r="G178" s="84"/>
      <c r="H178" s="84"/>
      <c r="I178" s="84"/>
      <c r="J178" s="84"/>
      <c r="K178" s="84"/>
    </row>
    <row r="179" spans="1:11" s="137" customFormat="1" ht="41.45" customHeight="1">
      <c r="A179" s="139" t="s">
        <v>118</v>
      </c>
      <c r="B179" s="139" t="s">
        <v>39</v>
      </c>
      <c r="C179" s="312" t="s">
        <v>40</v>
      </c>
      <c r="D179" s="312"/>
      <c r="E179" s="138"/>
      <c r="F179" s="138"/>
      <c r="G179" s="138"/>
      <c r="H179" s="138"/>
      <c r="I179" s="138"/>
      <c r="J179" s="138"/>
      <c r="K179" s="138"/>
    </row>
    <row r="180" spans="1:11" ht="66.599999999999994" customHeight="1">
      <c r="A180" s="108">
        <v>1</v>
      </c>
      <c r="B180" s="135" t="s">
        <v>41</v>
      </c>
      <c r="C180" s="311" t="s">
        <v>119</v>
      </c>
      <c r="D180" s="311"/>
      <c r="E180" s="84"/>
      <c r="F180" s="84"/>
      <c r="G180" s="84"/>
      <c r="H180" s="84"/>
      <c r="I180" s="84"/>
      <c r="J180" s="84"/>
      <c r="K180" s="84"/>
    </row>
    <row r="181" spans="1:11" ht="47.25">
      <c r="A181" s="108">
        <v>2</v>
      </c>
      <c r="B181" s="135" t="s">
        <v>42</v>
      </c>
      <c r="C181" s="311" t="s">
        <v>109</v>
      </c>
      <c r="D181" s="311"/>
      <c r="E181" s="84"/>
      <c r="F181" s="84"/>
      <c r="G181" s="84"/>
      <c r="H181" s="84"/>
      <c r="I181" s="84"/>
      <c r="J181" s="84"/>
      <c r="K181" s="84"/>
    </row>
    <row r="182" spans="1:11" ht="30.6" customHeight="1">
      <c r="A182" s="308">
        <v>3</v>
      </c>
      <c r="B182" s="309" t="s">
        <v>43</v>
      </c>
      <c r="C182" s="110" t="s">
        <v>44</v>
      </c>
      <c r="D182" s="110" t="s">
        <v>45</v>
      </c>
      <c r="E182" s="84"/>
      <c r="F182" s="84"/>
      <c r="G182" s="84"/>
      <c r="H182" s="84"/>
      <c r="I182" s="84"/>
      <c r="J182" s="84"/>
      <c r="K182" s="84"/>
    </row>
    <row r="183" spans="1:11" ht="15.75">
      <c r="A183" s="308"/>
      <c r="B183" s="309"/>
      <c r="C183" s="142" t="s">
        <v>149</v>
      </c>
      <c r="D183" s="143" t="s">
        <v>152</v>
      </c>
      <c r="E183" s="84"/>
      <c r="F183" s="84"/>
      <c r="G183" s="84"/>
      <c r="H183" s="84"/>
      <c r="I183" s="84"/>
      <c r="J183" s="84"/>
      <c r="K183" s="84"/>
    </row>
    <row r="184" spans="1:11" ht="78" customHeight="1">
      <c r="A184" s="108">
        <v>4</v>
      </c>
      <c r="B184" s="135" t="s">
        <v>112</v>
      </c>
      <c r="C184" s="311" t="s">
        <v>110</v>
      </c>
      <c r="D184" s="311"/>
      <c r="E184" s="84"/>
      <c r="F184" s="84"/>
      <c r="G184" s="84"/>
      <c r="H184" s="84"/>
      <c r="I184" s="84"/>
      <c r="J184" s="84"/>
      <c r="K184" s="84"/>
    </row>
    <row r="185" spans="1:11" ht="33.6" hidden="1" customHeight="1">
      <c r="A185" s="308" t="s">
        <v>120</v>
      </c>
      <c r="B185" s="309" t="s">
        <v>46</v>
      </c>
      <c r="C185" s="307"/>
      <c r="D185" s="307"/>
      <c r="E185" s="84"/>
      <c r="F185" s="84"/>
      <c r="G185" s="84"/>
      <c r="H185" s="84"/>
      <c r="I185" s="84"/>
      <c r="J185" s="84"/>
      <c r="K185" s="84"/>
    </row>
    <row r="186" spans="1:11" ht="33.6" customHeight="1">
      <c r="A186" s="308"/>
      <c r="B186" s="309"/>
      <c r="C186" s="307" t="s">
        <v>113</v>
      </c>
      <c r="D186" s="307"/>
      <c r="E186" s="84"/>
      <c r="F186" s="84"/>
      <c r="G186" s="84"/>
      <c r="H186" s="84"/>
      <c r="I186" s="84"/>
      <c r="J186" s="84"/>
      <c r="K186" s="84"/>
    </row>
    <row r="187" spans="1:11" ht="33.6" customHeight="1">
      <c r="A187" s="308"/>
      <c r="B187" s="309"/>
      <c r="C187" s="307" t="s">
        <v>114</v>
      </c>
      <c r="D187" s="307"/>
      <c r="E187" s="84"/>
      <c r="F187" s="84"/>
      <c r="G187" s="84"/>
      <c r="H187" s="84"/>
      <c r="I187" s="84"/>
      <c r="J187" s="84"/>
      <c r="K187" s="84"/>
    </row>
    <row r="188" spans="1:11" ht="15.6" hidden="1" customHeight="1">
      <c r="A188" s="308" t="s">
        <v>121</v>
      </c>
      <c r="B188" s="309" t="s">
        <v>115</v>
      </c>
      <c r="C188" s="307"/>
      <c r="D188" s="307"/>
      <c r="E188" s="84"/>
      <c r="F188" s="84"/>
      <c r="G188" s="84"/>
      <c r="H188" s="84"/>
      <c r="I188" s="84"/>
      <c r="J188" s="84"/>
      <c r="K188" s="84"/>
    </row>
    <row r="189" spans="1:11" ht="15.6" customHeight="1">
      <c r="A189" s="308"/>
      <c r="B189" s="309"/>
      <c r="C189" s="310" t="s">
        <v>116</v>
      </c>
      <c r="D189" s="310"/>
      <c r="E189" s="84"/>
      <c r="F189" s="84"/>
      <c r="G189" s="84"/>
      <c r="H189" s="84"/>
      <c r="I189" s="84"/>
      <c r="J189" s="84"/>
      <c r="K189" s="84"/>
    </row>
    <row r="190" spans="1:11" ht="15.6" hidden="1" customHeight="1">
      <c r="A190" s="308"/>
      <c r="B190" s="309"/>
      <c r="C190" s="310"/>
      <c r="D190" s="310"/>
      <c r="E190" s="84"/>
      <c r="F190" s="84"/>
      <c r="G190" s="84"/>
      <c r="H190" s="84"/>
      <c r="I190" s="84"/>
      <c r="J190" s="84"/>
      <c r="K190" s="84"/>
    </row>
    <row r="191" spans="1:11" ht="15.75">
      <c r="A191" s="308"/>
      <c r="B191" s="309"/>
      <c r="C191" s="310" t="s">
        <v>117</v>
      </c>
      <c r="D191" s="310"/>
      <c r="E191" s="84"/>
      <c r="F191" s="84"/>
      <c r="G191" s="84"/>
      <c r="H191" s="84"/>
      <c r="I191" s="84"/>
      <c r="J191" s="84"/>
      <c r="K191" s="84"/>
    </row>
    <row r="192" spans="1:11" ht="47.25">
      <c r="A192" s="108" t="s">
        <v>123</v>
      </c>
      <c r="B192" s="135" t="s">
        <v>47</v>
      </c>
      <c r="C192" s="307" t="s">
        <v>111</v>
      </c>
      <c r="D192" s="307"/>
      <c r="E192" s="84"/>
      <c r="F192" s="84"/>
      <c r="G192" s="84"/>
      <c r="H192" s="84"/>
      <c r="I192" s="84"/>
      <c r="J192" s="84"/>
      <c r="K192" s="84"/>
    </row>
    <row r="193" spans="1:11" ht="47.25">
      <c r="A193" s="108" t="s">
        <v>122</v>
      </c>
      <c r="B193" s="135" t="s">
        <v>48</v>
      </c>
      <c r="C193" s="307" t="s">
        <v>111</v>
      </c>
      <c r="D193" s="307"/>
      <c r="E193" s="84"/>
      <c r="F193" s="84"/>
      <c r="G193" s="84"/>
      <c r="H193" s="84"/>
      <c r="I193" s="84"/>
      <c r="J193" s="84"/>
      <c r="K193" s="84"/>
    </row>
    <row r="194" spans="1:11" ht="47.25">
      <c r="A194" s="108">
        <v>5</v>
      </c>
      <c r="B194" s="135" t="s">
        <v>49</v>
      </c>
      <c r="C194" s="307" t="s">
        <v>111</v>
      </c>
      <c r="D194" s="307"/>
      <c r="E194" s="84"/>
      <c r="F194" s="84"/>
      <c r="G194" s="84"/>
      <c r="H194" s="84"/>
      <c r="I194" s="84"/>
      <c r="J194" s="84"/>
      <c r="K194" s="84"/>
    </row>
    <row r="442" spans="16:16">
      <c r="P442" s="5"/>
    </row>
  </sheetData>
  <sheetProtection password="CA50" sheet="1" objects="1" scenarios="1"/>
  <mergeCells count="124">
    <mergeCell ref="A142:A145"/>
    <mergeCell ref="B142:B145"/>
    <mergeCell ref="C142:C145"/>
    <mergeCell ref="A130:A133"/>
    <mergeCell ref="B130:B133"/>
    <mergeCell ref="C130:C133"/>
    <mergeCell ref="A134:A137"/>
    <mergeCell ref="B134:B137"/>
    <mergeCell ref="C134:C137"/>
    <mergeCell ref="A138:A141"/>
    <mergeCell ref="B138:B141"/>
    <mergeCell ref="C138:C141"/>
    <mergeCell ref="A12:C12"/>
    <mergeCell ref="A154:D154"/>
    <mergeCell ref="D157:E157"/>
    <mergeCell ref="A10:B10"/>
    <mergeCell ref="A11:D11"/>
    <mergeCell ref="A13:D13"/>
    <mergeCell ref="A50:A51"/>
    <mergeCell ref="B50:B51"/>
    <mergeCell ref="B56:B57"/>
    <mergeCell ref="C56:C57"/>
    <mergeCell ref="A86:A87"/>
    <mergeCell ref="B86:B87"/>
    <mergeCell ref="C86:C87"/>
    <mergeCell ref="A48:A49"/>
    <mergeCell ref="A58:D58"/>
    <mergeCell ref="C50:C51"/>
    <mergeCell ref="A52:A53"/>
    <mergeCell ref="B52:B53"/>
    <mergeCell ref="C52:C53"/>
    <mergeCell ref="A54:A55"/>
    <mergeCell ref="B54:B55"/>
    <mergeCell ref="C122:C125"/>
    <mergeCell ref="A126:A129"/>
    <mergeCell ref="B126:B129"/>
    <mergeCell ref="C126:C129"/>
    <mergeCell ref="I61:K61"/>
    <mergeCell ref="A72:A73"/>
    <mergeCell ref="B72:B73"/>
    <mergeCell ref="C72:C73"/>
    <mergeCell ref="D72:E72"/>
    <mergeCell ref="F61:H61"/>
    <mergeCell ref="F104:H104"/>
    <mergeCell ref="A101:D101"/>
    <mergeCell ref="A104:A105"/>
    <mergeCell ref="B104:B105"/>
    <mergeCell ref="C104:C105"/>
    <mergeCell ref="D104:E104"/>
    <mergeCell ref="F86:H86"/>
    <mergeCell ref="A61:A62"/>
    <mergeCell ref="B61:B62"/>
    <mergeCell ref="C61:C62"/>
    <mergeCell ref="D61:E61"/>
    <mergeCell ref="A114:A117"/>
    <mergeCell ref="B114:B117"/>
    <mergeCell ref="C114:C117"/>
    <mergeCell ref="A118:A121"/>
    <mergeCell ref="B118:B121"/>
    <mergeCell ref="C118:C121"/>
    <mergeCell ref="F32:H32"/>
    <mergeCell ref="A32:A33"/>
    <mergeCell ref="B32:B33"/>
    <mergeCell ref="C32:C33"/>
    <mergeCell ref="D32:E32"/>
    <mergeCell ref="C54:C55"/>
    <mergeCell ref="A56:A57"/>
    <mergeCell ref="F44:H44"/>
    <mergeCell ref="A46:A47"/>
    <mergeCell ref="B46:B47"/>
    <mergeCell ref="C46:C47"/>
    <mergeCell ref="B48:B49"/>
    <mergeCell ref="C48:C49"/>
    <mergeCell ref="A41:D41"/>
    <mergeCell ref="A44:A45"/>
    <mergeCell ref="B44:B45"/>
    <mergeCell ref="C44:C45"/>
    <mergeCell ref="D44:E44"/>
    <mergeCell ref="A122:A125"/>
    <mergeCell ref="B122:B125"/>
    <mergeCell ref="D86:E86"/>
    <mergeCell ref="A106:A109"/>
    <mergeCell ref="B106:B109"/>
    <mergeCell ref="C106:C109"/>
    <mergeCell ref="A110:A113"/>
    <mergeCell ref="B110:B113"/>
    <mergeCell ref="C110:C113"/>
    <mergeCell ref="C179:D179"/>
    <mergeCell ref="C180:D180"/>
    <mergeCell ref="F157:H157"/>
    <mergeCell ref="I157:K157"/>
    <mergeCell ref="C162:C163"/>
    <mergeCell ref="C164:C165"/>
    <mergeCell ref="A171:A172"/>
    <mergeCell ref="B171:B172"/>
    <mergeCell ref="C171:C172"/>
    <mergeCell ref="D171:E171"/>
    <mergeCell ref="A157:A158"/>
    <mergeCell ref="B157:B158"/>
    <mergeCell ref="C157:C158"/>
    <mergeCell ref="A146:A149"/>
    <mergeCell ref="B146:B149"/>
    <mergeCell ref="C146:C149"/>
    <mergeCell ref="A150:A153"/>
    <mergeCell ref="B150:B153"/>
    <mergeCell ref="C150:C153"/>
    <mergeCell ref="C192:D192"/>
    <mergeCell ref="C193:D193"/>
    <mergeCell ref="C194:D194"/>
    <mergeCell ref="A188:A191"/>
    <mergeCell ref="B188:B191"/>
    <mergeCell ref="C188:D188"/>
    <mergeCell ref="C189:D189"/>
    <mergeCell ref="C190:D190"/>
    <mergeCell ref="C191:D191"/>
    <mergeCell ref="C181:D181"/>
    <mergeCell ref="A182:A183"/>
    <mergeCell ref="B182:B183"/>
    <mergeCell ref="C184:D184"/>
    <mergeCell ref="A185:A187"/>
    <mergeCell ref="B185:B187"/>
    <mergeCell ref="C185:D185"/>
    <mergeCell ref="C186:D186"/>
    <mergeCell ref="C187:D187"/>
  </mergeCells>
  <hyperlinks>
    <hyperlink ref="B16" r:id="rId1" display="consultantplus://offline/ref=F45CF4563CDD4427B3BC4A7ED23C0A47C4A704BF76D86D2ECA259383D2S5OEK"/>
  </hyperlinks>
  <pageMargins left="0.70866141732283472" right="0.31496062992125984" top="0.74803149606299213" bottom="0.35433070866141736" header="0.31496062992125984" footer="0.31496062992125984"/>
  <pageSetup paperSize="9" scale="62" fitToHeight="13" orientation="landscape" r:id="rId2"/>
  <rowBreaks count="7" manualBreakCount="7">
    <brk id="30" max="16383" man="1"/>
    <brk id="59" max="16383" man="1"/>
    <brk id="79" max="16383" man="1"/>
    <brk id="101" max="16383" man="1"/>
    <brk id="154" max="16383" man="1"/>
    <brk id="169" max="16383" man="1"/>
    <brk id="1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P154"/>
  <sheetViews>
    <sheetView tabSelected="1" view="pageBreakPreview" topLeftCell="A118" zoomScale="90" zoomScaleSheetLayoutView="90" workbookViewId="0">
      <selection activeCell="G128" sqref="G128"/>
    </sheetView>
  </sheetViews>
  <sheetFormatPr defaultColWidth="8.85546875" defaultRowHeight="15"/>
  <cols>
    <col min="1" max="1" width="31.28515625" style="13" customWidth="1"/>
    <col min="2" max="2" width="35.7109375" style="13" customWidth="1"/>
    <col min="3" max="3" width="26.140625" style="13" customWidth="1"/>
    <col min="4" max="4" width="26.85546875" style="13" customWidth="1"/>
    <col min="5" max="5" width="11.140625" style="13" customWidth="1"/>
    <col min="6" max="7" width="13.28515625" style="13" customWidth="1"/>
    <col min="8" max="8" width="10.28515625" style="144" customWidth="1"/>
    <col min="9" max="9" width="13.28515625" style="13" customWidth="1"/>
    <col min="10" max="10" width="30.7109375" style="13" customWidth="1"/>
    <col min="11" max="16384" width="8.85546875" style="13"/>
  </cols>
  <sheetData>
    <row r="1" spans="1:10" ht="15.75">
      <c r="D1" s="19" t="s">
        <v>50</v>
      </c>
    </row>
    <row r="2" spans="1:10" ht="15.75">
      <c r="D2" s="19" t="s">
        <v>1</v>
      </c>
    </row>
    <row r="3" spans="1:10" ht="15.75">
      <c r="D3" s="19" t="s">
        <v>2</v>
      </c>
    </row>
    <row r="4" spans="1:10" ht="15.75">
      <c r="D4" s="19" t="s">
        <v>3</v>
      </c>
    </row>
    <row r="5" spans="1:10" ht="15.75">
      <c r="D5" s="19" t="s">
        <v>153</v>
      </c>
    </row>
    <row r="6" spans="1:10" ht="18.75">
      <c r="A6" s="368" t="s">
        <v>61</v>
      </c>
      <c r="B6" s="368"/>
      <c r="C6" s="368"/>
      <c r="D6" s="368"/>
    </row>
    <row r="7" spans="1:10" ht="58.9" customHeight="1">
      <c r="A7" s="370" t="s">
        <v>226</v>
      </c>
      <c r="B7" s="370"/>
      <c r="C7" s="370"/>
      <c r="D7" s="370"/>
    </row>
    <row r="8" spans="1:10" ht="18.75">
      <c r="A8" s="369" t="str">
        <f>Мун.задание!A12</f>
        <v xml:space="preserve">муниципальное дошкольное образовательное учреждение детский сад № </v>
      </c>
      <c r="B8" s="369"/>
      <c r="C8" s="369"/>
      <c r="D8" s="154">
        <f>Мун.задание!D12</f>
        <v>32</v>
      </c>
      <c r="E8" s="155"/>
      <c r="F8" s="155"/>
      <c r="G8" s="155"/>
      <c r="H8" s="156"/>
      <c r="I8" s="155"/>
      <c r="J8" s="155"/>
    </row>
    <row r="9" spans="1:10" ht="39" customHeight="1">
      <c r="A9" s="87" t="s">
        <v>78</v>
      </c>
      <c r="B9" s="155"/>
      <c r="C9" s="155"/>
      <c r="D9" s="155"/>
      <c r="E9" s="155"/>
      <c r="F9" s="155"/>
      <c r="G9" s="155"/>
      <c r="H9" s="156"/>
      <c r="I9" s="155"/>
      <c r="J9" s="155"/>
    </row>
    <row r="10" spans="1:10" s="121" customFormat="1" ht="37.15" customHeight="1">
      <c r="A10" s="139" t="s">
        <v>9</v>
      </c>
      <c r="B10" s="139" t="s">
        <v>14</v>
      </c>
      <c r="C10" s="139" t="s">
        <v>15</v>
      </c>
      <c r="D10" s="157"/>
      <c r="E10" s="157"/>
      <c r="F10" s="157"/>
      <c r="G10" s="157"/>
      <c r="H10" s="158"/>
      <c r="I10" s="157"/>
      <c r="J10" s="157"/>
    </row>
    <row r="11" spans="1:10" s="14" customFormat="1" ht="93.6" customHeight="1">
      <c r="A11" s="159">
        <v>1</v>
      </c>
      <c r="B11" s="160" t="str">
        <f>Мун.задание!B17</f>
        <v>85.11</v>
      </c>
      <c r="C11" s="161" t="str">
        <f>Мун.задание!C17</f>
        <v>Образование дошкольное</v>
      </c>
      <c r="D11" s="162"/>
      <c r="E11" s="162"/>
      <c r="F11" s="162"/>
      <c r="G11" s="162"/>
      <c r="H11" s="163"/>
      <c r="I11" s="162"/>
      <c r="J11" s="162"/>
    </row>
    <row r="12" spans="1:10" s="14" customFormat="1" ht="50.45" customHeight="1">
      <c r="A12" s="159">
        <v>2</v>
      </c>
      <c r="B12" s="160" t="str">
        <f>Мун.задание!B18</f>
        <v>88.91</v>
      </c>
      <c r="C12" s="161" t="str">
        <f>Мун.задание!C18</f>
        <v>Предоставление услуг по дневному уходу за детьми</v>
      </c>
      <c r="D12" s="162"/>
      <c r="E12" s="162"/>
      <c r="F12" s="162"/>
      <c r="G12" s="162"/>
      <c r="H12" s="163"/>
      <c r="I12" s="162"/>
      <c r="J12" s="162"/>
    </row>
    <row r="13" spans="1:10" s="14" customFormat="1" ht="37.15" hidden="1" customHeight="1">
      <c r="A13" s="159"/>
      <c r="B13" s="159">
        <f>Мун.задание!B19</f>
        <v>0</v>
      </c>
      <c r="C13" s="159">
        <f>Мун.задание!C19</f>
        <v>0</v>
      </c>
      <c r="D13" s="162"/>
      <c r="E13" s="162"/>
      <c r="F13" s="162"/>
      <c r="G13" s="162"/>
      <c r="H13" s="163"/>
      <c r="I13" s="162"/>
      <c r="J13" s="162"/>
    </row>
    <row r="14" spans="1:10" s="14" customFormat="1" ht="37.15" hidden="1" customHeight="1">
      <c r="A14" s="159"/>
      <c r="B14" s="159">
        <f>Мун.задание!B20</f>
        <v>0</v>
      </c>
      <c r="C14" s="159">
        <f>Мун.задание!C20</f>
        <v>0</v>
      </c>
      <c r="D14" s="162"/>
      <c r="E14" s="162"/>
      <c r="F14" s="162"/>
      <c r="G14" s="162"/>
      <c r="H14" s="163"/>
      <c r="I14" s="162"/>
      <c r="J14" s="162"/>
    </row>
    <row r="15" spans="1:10" s="14" customFormat="1" ht="37.15" hidden="1" customHeight="1">
      <c r="A15" s="159"/>
      <c r="B15" s="159">
        <f>Мун.задание!B21</f>
        <v>0</v>
      </c>
      <c r="C15" s="159">
        <f>Мун.задание!C21</f>
        <v>0</v>
      </c>
      <c r="D15" s="162"/>
      <c r="E15" s="162"/>
      <c r="F15" s="162"/>
      <c r="G15" s="162"/>
      <c r="H15" s="163"/>
      <c r="I15" s="162"/>
      <c r="J15" s="162"/>
    </row>
    <row r="16" spans="1:10" s="14" customFormat="1" ht="37.15" hidden="1" customHeight="1">
      <c r="A16" s="159"/>
      <c r="B16" s="159">
        <f>Мун.задание!B22</f>
        <v>0</v>
      </c>
      <c r="C16" s="159">
        <f>Мун.задание!C22</f>
        <v>0</v>
      </c>
      <c r="D16" s="162"/>
      <c r="E16" s="162"/>
      <c r="F16" s="162"/>
      <c r="G16" s="162"/>
      <c r="H16" s="163"/>
      <c r="I16" s="162"/>
      <c r="J16" s="162"/>
    </row>
    <row r="17" spans="1:10" ht="31.15" hidden="1" customHeight="1">
      <c r="A17" s="107"/>
      <c r="B17" s="159">
        <f>Мун.задание!B23</f>
        <v>0</v>
      </c>
      <c r="C17" s="159">
        <f>Мун.задание!C23</f>
        <v>0</v>
      </c>
      <c r="D17" s="155"/>
      <c r="E17" s="155"/>
      <c r="F17" s="155"/>
      <c r="G17" s="155"/>
      <c r="H17" s="156"/>
      <c r="I17" s="155"/>
      <c r="J17" s="155"/>
    </row>
    <row r="18" spans="1:10" ht="15.75">
      <c r="A18" s="164"/>
      <c r="B18" s="155"/>
      <c r="C18" s="155"/>
      <c r="D18" s="155"/>
      <c r="E18" s="155"/>
      <c r="F18" s="155"/>
      <c r="G18" s="155"/>
      <c r="H18" s="156"/>
      <c r="I18" s="155"/>
      <c r="J18" s="155"/>
    </row>
    <row r="19" spans="1:10" ht="44.45" customHeight="1">
      <c r="A19" s="87" t="s">
        <v>79</v>
      </c>
      <c r="B19" s="155"/>
      <c r="C19" s="155"/>
      <c r="D19" s="155"/>
      <c r="E19" s="155"/>
      <c r="F19" s="155"/>
      <c r="G19" s="155"/>
      <c r="H19" s="156"/>
      <c r="I19" s="155"/>
      <c r="J19" s="155"/>
    </row>
    <row r="20" spans="1:10" ht="45.6" customHeight="1">
      <c r="A20" s="87" t="s">
        <v>70</v>
      </c>
      <c r="B20" s="155"/>
      <c r="C20" s="155"/>
      <c r="D20" s="155"/>
      <c r="E20" s="155"/>
      <c r="F20" s="155"/>
      <c r="G20" s="155"/>
      <c r="H20" s="156"/>
      <c r="I20" s="155"/>
      <c r="J20" s="155"/>
    </row>
    <row r="21" spans="1:10" ht="52.15" customHeight="1">
      <c r="A21" s="48" t="s">
        <v>16</v>
      </c>
      <c r="B21" s="165" t="str">
        <f>Мун.задание!B27</f>
        <v>Реализация основных общеобразовательных программ дошкольного образования</v>
      </c>
      <c r="C21" s="155"/>
      <c r="D21" s="155"/>
      <c r="E21" s="155"/>
      <c r="F21" s="155"/>
      <c r="G21" s="155"/>
      <c r="H21" s="156"/>
      <c r="I21" s="155"/>
      <c r="J21" s="155"/>
    </row>
    <row r="22" spans="1:10" ht="49.15" customHeight="1">
      <c r="A22" s="48" t="s">
        <v>207</v>
      </c>
      <c r="B22" s="165" t="str">
        <f>Мун.задание!B28</f>
        <v>БВ24</v>
      </c>
      <c r="C22" s="155"/>
      <c r="D22" s="155"/>
      <c r="E22" s="155"/>
      <c r="F22" s="155"/>
      <c r="G22" s="155"/>
      <c r="H22" s="156"/>
      <c r="I22" s="155"/>
      <c r="J22" s="155"/>
    </row>
    <row r="23" spans="1:10" ht="52.9" customHeight="1">
      <c r="A23" s="48" t="s">
        <v>17</v>
      </c>
      <c r="B23" s="165" t="str">
        <f>Мун.задание!B29</f>
        <v>Дети в возрасте от 1 года до 8 лет</v>
      </c>
      <c r="C23" s="155"/>
      <c r="D23" s="155"/>
      <c r="E23" s="155"/>
      <c r="F23" s="155"/>
      <c r="G23" s="155"/>
      <c r="H23" s="156"/>
      <c r="I23" s="155"/>
      <c r="J23" s="155"/>
    </row>
    <row r="24" spans="1:10" ht="15.75">
      <c r="A24" s="164"/>
      <c r="B24" s="155"/>
      <c r="C24" s="155"/>
      <c r="D24" s="155"/>
      <c r="E24" s="155"/>
      <c r="F24" s="155"/>
      <c r="G24" s="155"/>
      <c r="H24" s="156"/>
      <c r="I24" s="155"/>
      <c r="J24" s="155"/>
    </row>
    <row r="25" spans="1:10" ht="20.25">
      <c r="A25" s="87" t="s">
        <v>51</v>
      </c>
      <c r="B25" s="155"/>
      <c r="C25" s="155"/>
      <c r="D25" s="155"/>
      <c r="E25" s="155"/>
      <c r="F25" s="155"/>
      <c r="G25" s="155"/>
      <c r="H25" s="156"/>
      <c r="I25" s="155"/>
      <c r="J25" s="155"/>
    </row>
    <row r="26" spans="1:10" s="121" customFormat="1" ht="15.6" customHeight="1">
      <c r="A26" s="312" t="s">
        <v>19</v>
      </c>
      <c r="B26" s="312" t="s">
        <v>20</v>
      </c>
      <c r="C26" s="312" t="s">
        <v>21</v>
      </c>
      <c r="D26" s="312" t="s">
        <v>18</v>
      </c>
      <c r="E26" s="312"/>
      <c r="F26" s="312"/>
      <c r="G26" s="312"/>
      <c r="H26" s="312"/>
      <c r="I26" s="312"/>
      <c r="J26" s="312"/>
    </row>
    <row r="27" spans="1:10" s="121" customFormat="1" ht="60">
      <c r="A27" s="312"/>
      <c r="B27" s="312"/>
      <c r="C27" s="312"/>
      <c r="D27" s="139" t="s">
        <v>23</v>
      </c>
      <c r="E27" s="139" t="s">
        <v>24</v>
      </c>
      <c r="F27" s="139" t="s">
        <v>52</v>
      </c>
      <c r="G27" s="139" t="s">
        <v>53</v>
      </c>
      <c r="H27" s="139" t="s">
        <v>54</v>
      </c>
      <c r="I27" s="139" t="s">
        <v>55</v>
      </c>
      <c r="J27" s="139" t="s">
        <v>56</v>
      </c>
    </row>
    <row r="28" spans="1:10" ht="37.15" customHeight="1">
      <c r="A28" s="294" t="str">
        <f>Мун.задание!A35</f>
        <v>801011О.99.0.БВ24ДМ62000</v>
      </c>
      <c r="B28" s="165" t="str">
        <f>Мун.задание!B35</f>
        <v>Дети от 1 года до 3 лет</v>
      </c>
      <c r="C28" s="168" t="str">
        <f>Мун.задание!C35</f>
        <v>Очная</v>
      </c>
      <c r="D28" s="165" t="str">
        <f>Мун.задание!D35</f>
        <v>Степень освоения образовательных программ</v>
      </c>
      <c r="E28" s="110" t="s">
        <v>26</v>
      </c>
      <c r="F28" s="107">
        <f>Мун.задание!F35</f>
        <v>83</v>
      </c>
      <c r="G28" s="20">
        <v>83</v>
      </c>
      <c r="H28" s="110">
        <f>Мун.задание!$F$41</f>
        <v>2</v>
      </c>
      <c r="I28" s="166">
        <f>G28-F28+2</f>
        <v>2</v>
      </c>
      <c r="J28" s="21"/>
    </row>
    <row r="29" spans="1:10" ht="35.450000000000003" customHeight="1">
      <c r="A29" s="294" t="str">
        <f>Мун.задание!A36</f>
        <v>801011О.99.0.БВ24ДН82000</v>
      </c>
      <c r="B29" s="165" t="str">
        <f>Мун.задание!B36</f>
        <v>Дети от 3 лет до 8 лет</v>
      </c>
      <c r="C29" s="168" t="str">
        <f>Мун.задание!C36</f>
        <v>Очная</v>
      </c>
      <c r="D29" s="165" t="str">
        <f>Мун.задание!D36</f>
        <v>Степень освоения образовательных программ</v>
      </c>
      <c r="E29" s="110" t="s">
        <v>26</v>
      </c>
      <c r="F29" s="107">
        <f>Мун.задание!F36</f>
        <v>95.5</v>
      </c>
      <c r="G29" s="20">
        <v>95.5</v>
      </c>
      <c r="H29" s="110">
        <f>Мун.задание!$F$41</f>
        <v>2</v>
      </c>
      <c r="I29" s="166">
        <f t="shared" ref="I29:I31" si="0">G29-F29+2</f>
        <v>2</v>
      </c>
      <c r="J29" s="22"/>
    </row>
    <row r="30" spans="1:10" ht="58.9" customHeight="1">
      <c r="A30" s="294" t="str">
        <f>Мун.задание!A37</f>
        <v>801011О.99.0.БВ24АБ22000</v>
      </c>
      <c r="B30" s="165" t="str">
        <f>Мун.задание!B37</f>
        <v>Адаптированная образовательная программа для детей с ограниченными возможностями здоровья от 1 года до 3 лет</v>
      </c>
      <c r="C30" s="168" t="str">
        <f>Мун.задание!C37</f>
        <v>Очная</v>
      </c>
      <c r="D30" s="165" t="str">
        <f>Мун.задание!D37</f>
        <v>Степень освоения образовательных программ</v>
      </c>
      <c r="E30" s="110" t="s">
        <v>26</v>
      </c>
      <c r="F30" s="107">
        <f>Мун.задание!F37</f>
        <v>0</v>
      </c>
      <c r="G30" s="20">
        <v>0</v>
      </c>
      <c r="H30" s="110">
        <f>Мун.задание!$F$41</f>
        <v>2</v>
      </c>
      <c r="I30" s="166">
        <f t="shared" si="0"/>
        <v>2</v>
      </c>
      <c r="J30" s="22"/>
    </row>
    <row r="31" spans="1:10" ht="72.599999999999994" customHeight="1">
      <c r="A31" s="294" t="s">
        <v>186</v>
      </c>
      <c r="B31" s="165" t="str">
        <f>Мун.задание!B38</f>
        <v>Адаптированная образовательная программа для детей с ограниченными возможностями здоровья с 3 лет до 8 лет</v>
      </c>
      <c r="C31" s="168" t="str">
        <f>Мун.задание!C38</f>
        <v>Очная</v>
      </c>
      <c r="D31" s="165" t="str">
        <f>Мун.задание!D38</f>
        <v>Степень освоения образовательных программ</v>
      </c>
      <c r="E31" s="110" t="s">
        <v>26</v>
      </c>
      <c r="F31" s="107">
        <f>Мун.задание!F38</f>
        <v>0</v>
      </c>
      <c r="G31" s="20">
        <v>0</v>
      </c>
      <c r="H31" s="110">
        <f>Мун.задание!$F$41</f>
        <v>2</v>
      </c>
      <c r="I31" s="166">
        <f t="shared" si="0"/>
        <v>2</v>
      </c>
      <c r="J31" s="22"/>
    </row>
    <row r="32" spans="1:10" ht="46.9" hidden="1" customHeight="1">
      <c r="A32" s="15">
        <f>Мун.задание!A39</f>
        <v>0</v>
      </c>
      <c r="B32" s="11">
        <f>Мун.задание!B39</f>
        <v>0</v>
      </c>
      <c r="C32" s="11" t="str">
        <f>Мун.задание!C39</f>
        <v>Очная</v>
      </c>
      <c r="D32" s="11" t="str">
        <f>Мун.задание!D39</f>
        <v>Степень освоения образовательных программ</v>
      </c>
      <c r="E32" s="12" t="s">
        <v>26</v>
      </c>
      <c r="F32" s="11">
        <f>Мун.задание!F39</f>
        <v>0</v>
      </c>
      <c r="G32" s="20">
        <v>85</v>
      </c>
      <c r="H32" s="12">
        <f>Мун.задание!$F$41</f>
        <v>2</v>
      </c>
      <c r="I32" s="23" t="e">
        <f t="shared" ref="I32:I33" si="1">G32/F32-100%-2%</f>
        <v>#DIV/0!</v>
      </c>
      <c r="J32" s="24" t="e">
        <f t="shared" ref="J32:J33" si="2">G32/F32-100%</f>
        <v>#DIV/0!</v>
      </c>
    </row>
    <row r="33" spans="1:10" ht="46.9" hidden="1" customHeight="1">
      <c r="A33" s="15">
        <f>Мун.задание!A40</f>
        <v>0</v>
      </c>
      <c r="B33" s="11">
        <f>Мун.задание!B40</f>
        <v>0</v>
      </c>
      <c r="C33" s="11" t="str">
        <f>Мун.задание!C40</f>
        <v>Очная</v>
      </c>
      <c r="D33" s="11" t="str">
        <f>Мун.задание!D40</f>
        <v>Степень освоения образовательных программ</v>
      </c>
      <c r="E33" s="12" t="s">
        <v>26</v>
      </c>
      <c r="F33" s="11">
        <f>Мун.задание!F40</f>
        <v>0</v>
      </c>
      <c r="G33" s="20">
        <v>73</v>
      </c>
      <c r="H33" s="12">
        <f>Мун.задание!$F$41</f>
        <v>2</v>
      </c>
      <c r="I33" s="23" t="e">
        <f t="shared" si="1"/>
        <v>#DIV/0!</v>
      </c>
      <c r="J33" s="24" t="e">
        <f t="shared" si="2"/>
        <v>#DIV/0!</v>
      </c>
    </row>
    <row r="34" spans="1:10" ht="45" customHeight="1">
      <c r="A34" s="87" t="s">
        <v>27</v>
      </c>
      <c r="B34" s="155"/>
      <c r="C34" s="155"/>
      <c r="D34" s="155"/>
      <c r="E34" s="155"/>
      <c r="F34" s="155"/>
      <c r="G34" s="155"/>
      <c r="H34" s="156"/>
      <c r="I34" s="155"/>
      <c r="J34" s="155"/>
    </row>
    <row r="35" spans="1:10" s="121" customFormat="1" ht="15.6" customHeight="1">
      <c r="A35" s="312" t="s">
        <v>19</v>
      </c>
      <c r="B35" s="312" t="s">
        <v>20</v>
      </c>
      <c r="C35" s="312" t="s">
        <v>21</v>
      </c>
      <c r="D35" s="312" t="s">
        <v>27</v>
      </c>
      <c r="E35" s="312"/>
      <c r="F35" s="312"/>
      <c r="G35" s="312"/>
      <c r="H35" s="312"/>
      <c r="I35" s="312"/>
      <c r="J35" s="312"/>
    </row>
    <row r="36" spans="1:10" s="121" customFormat="1" ht="80.45" customHeight="1">
      <c r="A36" s="312"/>
      <c r="B36" s="312"/>
      <c r="C36" s="312"/>
      <c r="D36" s="139" t="s">
        <v>23</v>
      </c>
      <c r="E36" s="139" t="s">
        <v>24</v>
      </c>
      <c r="F36" s="139" t="s">
        <v>52</v>
      </c>
      <c r="G36" s="139" t="s">
        <v>53</v>
      </c>
      <c r="H36" s="139" t="s">
        <v>54</v>
      </c>
      <c r="I36" s="139" t="s">
        <v>55</v>
      </c>
      <c r="J36" s="139" t="s">
        <v>56</v>
      </c>
    </row>
    <row r="37" spans="1:10" ht="15.6" customHeight="1">
      <c r="A37" s="371" t="str">
        <f>Мун.задание!A46</f>
        <v>801011О.99.0.БВ24ДМ62000</v>
      </c>
      <c r="B37" s="366" t="str">
        <f>Мун.задание!B46</f>
        <v>Дети от 1 года до 3 лет</v>
      </c>
      <c r="C37" s="364" t="str">
        <f>Мун.задание!C46</f>
        <v>Очная</v>
      </c>
      <c r="D37" s="169" t="str">
        <f>Мун.задание!D46</f>
        <v>число воспитанников</v>
      </c>
      <c r="E37" s="169" t="str">
        <f>Мун.задание!E46</f>
        <v>человек</v>
      </c>
      <c r="F37" s="51">
        <f>Мун.задание!F46</f>
        <v>52</v>
      </c>
      <c r="G37" s="25">
        <v>21</v>
      </c>
      <c r="H37" s="110">
        <f>Мун.задание!$F$58</f>
        <v>5</v>
      </c>
      <c r="I37" s="172">
        <f>(G37/F37*100+5)-100</f>
        <v>-54.615384615384613</v>
      </c>
      <c r="J37" s="22" t="s">
        <v>229</v>
      </c>
    </row>
    <row r="38" spans="1:10" ht="15.75">
      <c r="A38" s="372"/>
      <c r="B38" s="367"/>
      <c r="C38" s="365"/>
      <c r="D38" s="169" t="str">
        <f>Мун.задание!D47</f>
        <v>число человеко- дней обучения</v>
      </c>
      <c r="E38" s="169" t="str">
        <f>Мун.задание!E47</f>
        <v>человеко-дни</v>
      </c>
      <c r="F38" s="54">
        <f>Мун.задание!F47/2</f>
        <v>4816.5</v>
      </c>
      <c r="G38" s="26">
        <v>1843</v>
      </c>
      <c r="H38" s="110">
        <f>Мун.задание!$F$58</f>
        <v>5</v>
      </c>
      <c r="I38" s="172">
        <f t="shared" ref="I38:I48" si="3">(G38/F38*100+5)-100</f>
        <v>-56.735700197238657</v>
      </c>
      <c r="J38" s="22" t="s">
        <v>229</v>
      </c>
    </row>
    <row r="39" spans="1:10" ht="15.6" customHeight="1">
      <c r="A39" s="371" t="str">
        <f>Мун.задание!A48</f>
        <v>801011О.99.0.БВ24ДН82000</v>
      </c>
      <c r="B39" s="366" t="str">
        <f>Мун.задание!B48</f>
        <v>Дети от 3 лет до 8 лет</v>
      </c>
      <c r="C39" s="364" t="str">
        <f>Мун.задание!C48</f>
        <v>Очная</v>
      </c>
      <c r="D39" s="169" t="str">
        <f>Мун.задание!D48</f>
        <v>число воспитанников</v>
      </c>
      <c r="E39" s="169" t="str">
        <f>Мун.задание!E48</f>
        <v>человек</v>
      </c>
      <c r="F39" s="51">
        <f>Мун.задание!F48</f>
        <v>187</v>
      </c>
      <c r="G39" s="25">
        <v>218</v>
      </c>
      <c r="H39" s="110">
        <f>Мун.задание!$F$58</f>
        <v>5</v>
      </c>
      <c r="I39" s="172">
        <f t="shared" si="3"/>
        <v>21.577540106951872</v>
      </c>
      <c r="J39" s="22"/>
    </row>
    <row r="40" spans="1:10" ht="15.75">
      <c r="A40" s="372"/>
      <c r="B40" s="367"/>
      <c r="C40" s="365"/>
      <c r="D40" s="169" t="str">
        <f>Мун.задание!D49</f>
        <v>число человеко- дней обучения</v>
      </c>
      <c r="E40" s="169" t="str">
        <f>Мун.задание!E49</f>
        <v>человеко-дни</v>
      </c>
      <c r="F40" s="54">
        <f>Мун.задание!F49/2</f>
        <v>17320.875</v>
      </c>
      <c r="G40" s="26">
        <v>19130</v>
      </c>
      <c r="H40" s="110">
        <f>Мун.задание!$F$58</f>
        <v>5</v>
      </c>
      <c r="I40" s="172">
        <f t="shared" si="3"/>
        <v>15.444766791516031</v>
      </c>
      <c r="J40" s="22"/>
    </row>
    <row r="41" spans="1:10" ht="39" customHeight="1">
      <c r="A41" s="371" t="str">
        <f>Мун.задание!A50</f>
        <v>801011О.99.0.БВ24АБ22000</v>
      </c>
      <c r="B41" s="366" t="str">
        <f>Мун.задание!B50</f>
        <v>Адаптированная образовательная программа для детей с ограниченными возможностями здоровья от 1 года до 3 лет</v>
      </c>
      <c r="C41" s="364" t="str">
        <f>Мун.задание!C50</f>
        <v>Очная</v>
      </c>
      <c r="D41" s="169" t="str">
        <f>Мун.задание!D50</f>
        <v>число воспитанников</v>
      </c>
      <c r="E41" s="169" t="str">
        <f>Мун.задание!E50</f>
        <v>человек</v>
      </c>
      <c r="F41" s="51">
        <f>Мун.задание!F50</f>
        <v>0</v>
      </c>
      <c r="G41" s="25">
        <v>0</v>
      </c>
      <c r="H41" s="110">
        <f>Мун.задание!$F$58</f>
        <v>5</v>
      </c>
      <c r="I41" s="172" t="e">
        <f t="shared" si="3"/>
        <v>#DIV/0!</v>
      </c>
      <c r="J41" s="22"/>
    </row>
    <row r="42" spans="1:10" ht="39" customHeight="1">
      <c r="A42" s="372"/>
      <c r="B42" s="367"/>
      <c r="C42" s="365"/>
      <c r="D42" s="169" t="str">
        <f>Мун.задание!D51</f>
        <v>число человеко- дней обучения</v>
      </c>
      <c r="E42" s="169" t="str">
        <f>Мун.задание!E51</f>
        <v>человеко-дни</v>
      </c>
      <c r="F42" s="54">
        <f>Мун.задание!F51/2</f>
        <v>0</v>
      </c>
      <c r="G42" s="26">
        <v>0</v>
      </c>
      <c r="H42" s="110">
        <f>Мун.задание!$F$58</f>
        <v>5</v>
      </c>
      <c r="I42" s="172" t="e">
        <f t="shared" si="3"/>
        <v>#DIV/0!</v>
      </c>
      <c r="J42" s="22"/>
    </row>
    <row r="43" spans="1:10" ht="39" customHeight="1">
      <c r="A43" s="371" t="str">
        <f>Мун.задание!A38</f>
        <v>801011О.99.0.БВ24АВ42000</v>
      </c>
      <c r="B43" s="366" t="str">
        <f>Мун.задание!B52</f>
        <v>Адаптированная образовательная программа для детей с ограниченными возможностями здоровья с 3 лет до 8 лет</v>
      </c>
      <c r="C43" s="364" t="str">
        <f>Мун.задание!C52</f>
        <v>Очная</v>
      </c>
      <c r="D43" s="169" t="str">
        <f>Мун.задание!D52</f>
        <v>число воспитанников</v>
      </c>
      <c r="E43" s="169" t="str">
        <f>Мун.задание!E52</f>
        <v>человек</v>
      </c>
      <c r="F43" s="51">
        <f>Мун.задание!F52</f>
        <v>0</v>
      </c>
      <c r="G43" s="25">
        <v>0</v>
      </c>
      <c r="H43" s="110">
        <f>Мун.задание!$F$58</f>
        <v>5</v>
      </c>
      <c r="I43" s="172" t="e">
        <f t="shared" si="3"/>
        <v>#DIV/0!</v>
      </c>
      <c r="J43" s="22"/>
    </row>
    <row r="44" spans="1:10" ht="39" customHeight="1">
      <c r="A44" s="372"/>
      <c r="B44" s="367"/>
      <c r="C44" s="365"/>
      <c r="D44" s="169" t="str">
        <f>Мун.задание!D53</f>
        <v>число человеко- дней обучения</v>
      </c>
      <c r="E44" s="169" t="str">
        <f>Мун.задание!E53</f>
        <v>человеко-дни</v>
      </c>
      <c r="F44" s="54">
        <f>Мун.задание!F53/2</f>
        <v>0</v>
      </c>
      <c r="G44" s="26">
        <v>0</v>
      </c>
      <c r="H44" s="110">
        <f>Мун.задание!$F$58</f>
        <v>5</v>
      </c>
      <c r="I44" s="172" t="e">
        <f t="shared" si="3"/>
        <v>#DIV/0!</v>
      </c>
      <c r="J44" s="22"/>
    </row>
    <row r="45" spans="1:10" ht="15.6" hidden="1" customHeight="1">
      <c r="A45" s="357">
        <f>Мун.задание!A54</f>
        <v>0</v>
      </c>
      <c r="B45" s="359">
        <f>Мун.задание!B54</f>
        <v>0</v>
      </c>
      <c r="C45" s="359" t="str">
        <f>Мун.задание!C54</f>
        <v>Очная</v>
      </c>
      <c r="D45" s="169" t="str">
        <f>Мун.задание!D54</f>
        <v>число воспитанников</v>
      </c>
      <c r="E45" s="169" t="str">
        <f>Мун.задание!E54</f>
        <v>человек</v>
      </c>
      <c r="F45" s="107">
        <f>Мун.задание!F54</f>
        <v>0</v>
      </c>
      <c r="G45" s="20"/>
      <c r="H45" s="110">
        <f>Мун.задание!$F$58</f>
        <v>5</v>
      </c>
      <c r="I45" s="172" t="e">
        <f t="shared" si="3"/>
        <v>#DIV/0!</v>
      </c>
      <c r="J45" s="22"/>
    </row>
    <row r="46" spans="1:10" ht="15.6" hidden="1" customHeight="1">
      <c r="A46" s="358"/>
      <c r="B46" s="360"/>
      <c r="C46" s="360"/>
      <c r="D46" s="169" t="str">
        <f>Мун.задание!D55</f>
        <v>число человеко- дней обучения</v>
      </c>
      <c r="E46" s="169" t="str">
        <f>Мун.задание!E55</f>
        <v>человеко-дни</v>
      </c>
      <c r="F46" s="170">
        <f>Мун.задание!F55/2</f>
        <v>0</v>
      </c>
      <c r="G46" s="20"/>
      <c r="H46" s="110">
        <f>Мун.задание!$F$58</f>
        <v>5</v>
      </c>
      <c r="I46" s="172" t="e">
        <f t="shared" si="3"/>
        <v>#DIV/0!</v>
      </c>
      <c r="J46" s="22"/>
    </row>
    <row r="47" spans="1:10" ht="15.6" hidden="1" customHeight="1">
      <c r="A47" s="357">
        <f>Мун.задание!A56</f>
        <v>0</v>
      </c>
      <c r="B47" s="359">
        <f>Мун.задание!B56</f>
        <v>0</v>
      </c>
      <c r="C47" s="359" t="str">
        <f>Мун.задание!C56</f>
        <v>Очная</v>
      </c>
      <c r="D47" s="169" t="str">
        <f>Мун.задание!D56</f>
        <v>число воспитанников</v>
      </c>
      <c r="E47" s="169" t="str">
        <f>Мун.задание!E56</f>
        <v>человек</v>
      </c>
      <c r="F47" s="107">
        <f>Мун.задание!F56</f>
        <v>0</v>
      </c>
      <c r="G47" s="20"/>
      <c r="H47" s="110">
        <f>Мун.задание!$F$58</f>
        <v>5</v>
      </c>
      <c r="I47" s="172" t="e">
        <f t="shared" si="3"/>
        <v>#DIV/0!</v>
      </c>
      <c r="J47" s="22"/>
    </row>
    <row r="48" spans="1:10" ht="15.6" hidden="1" customHeight="1">
      <c r="A48" s="358"/>
      <c r="B48" s="360"/>
      <c r="C48" s="360"/>
      <c r="D48" s="169" t="str">
        <f>Мун.задание!D57</f>
        <v>число человеко- дней обучения</v>
      </c>
      <c r="E48" s="169" t="str">
        <f>Мун.задание!E57</f>
        <v>человеко-дни</v>
      </c>
      <c r="F48" s="170">
        <f>Мун.задание!F57/2</f>
        <v>0</v>
      </c>
      <c r="G48" s="20"/>
      <c r="H48" s="110">
        <f>Мун.задание!$F$58</f>
        <v>5</v>
      </c>
      <c r="I48" s="172" t="e">
        <f t="shared" si="3"/>
        <v>#DIV/0!</v>
      </c>
      <c r="J48" s="22"/>
    </row>
    <row r="49" spans="1:10" ht="15.75">
      <c r="A49" s="171"/>
      <c r="B49" s="171"/>
      <c r="C49" s="171"/>
      <c r="D49" s="171"/>
      <c r="E49" s="171"/>
      <c r="F49" s="171"/>
      <c r="G49" s="28"/>
      <c r="H49" s="173"/>
      <c r="I49" s="171"/>
      <c r="J49" s="28"/>
    </row>
    <row r="50" spans="1:10" ht="20.25">
      <c r="A50" s="87" t="s">
        <v>91</v>
      </c>
      <c r="B50" s="155"/>
      <c r="C50" s="155"/>
      <c r="D50" s="155"/>
      <c r="E50" s="155"/>
      <c r="F50" s="155"/>
      <c r="G50" s="155"/>
      <c r="H50" s="156"/>
      <c r="I50" s="155"/>
      <c r="J50" s="155"/>
    </row>
    <row r="51" spans="1:10" ht="36" customHeight="1">
      <c r="A51" s="48" t="s">
        <v>16</v>
      </c>
      <c r="B51" s="165" t="str">
        <f>Мун.задание!B81</f>
        <v>Предоставление услуг по дневному уходу за детьми</v>
      </c>
      <c r="C51" s="155"/>
      <c r="D51" s="155"/>
      <c r="E51" s="155"/>
      <c r="F51" s="155"/>
      <c r="G51" s="155"/>
      <c r="H51" s="156"/>
      <c r="I51" s="155"/>
      <c r="J51" s="155"/>
    </row>
    <row r="52" spans="1:10" ht="58.9" customHeight="1">
      <c r="A52" s="48" t="str">
        <f>Мун.задание!A82</f>
        <v>Код услуги по общероссийскому базовому (отраслевому) переченю услуг</v>
      </c>
      <c r="B52" s="165" t="str">
        <f>Мун.задание!B82</f>
        <v>БВ19</v>
      </c>
      <c r="C52" s="155"/>
      <c r="D52" s="155"/>
      <c r="E52" s="155"/>
      <c r="F52" s="155"/>
      <c r="G52" s="155"/>
      <c r="H52" s="156"/>
      <c r="I52" s="155"/>
      <c r="J52" s="155"/>
    </row>
    <row r="53" spans="1:10" ht="46.9" customHeight="1">
      <c r="A53" s="48" t="s">
        <v>17</v>
      </c>
      <c r="B53" s="165" t="str">
        <f>Мун.задание!B83</f>
        <v>Дети в возрасте от 1 года до 8 лет</v>
      </c>
      <c r="C53" s="155"/>
      <c r="D53" s="155"/>
      <c r="E53" s="155"/>
      <c r="F53" s="155"/>
      <c r="G53" s="155"/>
      <c r="H53" s="156"/>
      <c r="I53" s="155"/>
      <c r="J53" s="155"/>
    </row>
    <row r="54" spans="1:10" ht="15.75">
      <c r="A54" s="164"/>
      <c r="B54" s="155"/>
      <c r="C54" s="155"/>
      <c r="D54" s="155"/>
      <c r="E54" s="155"/>
      <c r="F54" s="155"/>
      <c r="G54" s="155"/>
      <c r="H54" s="156"/>
      <c r="I54" s="155"/>
      <c r="J54" s="155"/>
    </row>
    <row r="55" spans="1:10" ht="21" customHeight="1">
      <c r="A55" s="87" t="s">
        <v>36</v>
      </c>
      <c r="B55" s="155"/>
      <c r="C55" s="155"/>
      <c r="D55" s="155"/>
      <c r="E55" s="155"/>
      <c r="F55" s="155"/>
      <c r="G55" s="155"/>
      <c r="H55" s="156"/>
      <c r="I55" s="155"/>
      <c r="J55" s="155"/>
    </row>
    <row r="56" spans="1:10" s="121" customFormat="1" ht="15.6" customHeight="1">
      <c r="A56" s="312" t="s">
        <v>19</v>
      </c>
      <c r="B56" s="312" t="s">
        <v>20</v>
      </c>
      <c r="C56" s="312" t="s">
        <v>37</v>
      </c>
      <c r="D56" s="312" t="s">
        <v>36</v>
      </c>
      <c r="E56" s="312"/>
      <c r="F56" s="312"/>
      <c r="G56" s="312"/>
      <c r="H56" s="312"/>
      <c r="I56" s="312"/>
      <c r="J56" s="312"/>
    </row>
    <row r="57" spans="1:10" s="121" customFormat="1" ht="94.15" customHeight="1">
      <c r="A57" s="312"/>
      <c r="B57" s="312"/>
      <c r="C57" s="312"/>
      <c r="D57" s="139" t="s">
        <v>23</v>
      </c>
      <c r="E57" s="139" t="s">
        <v>24</v>
      </c>
      <c r="F57" s="139" t="s">
        <v>52</v>
      </c>
      <c r="G57" s="139" t="s">
        <v>53</v>
      </c>
      <c r="H57" s="139" t="s">
        <v>54</v>
      </c>
      <c r="I57" s="139" t="s">
        <v>55</v>
      </c>
      <c r="J57" s="139" t="s">
        <v>56</v>
      </c>
    </row>
    <row r="58" spans="1:10" ht="60" customHeight="1">
      <c r="A58" s="293" t="str">
        <f>Мун.задание!A89</f>
        <v>853211О.99.0.БВ19АБ76000</v>
      </c>
      <c r="B58" s="175" t="str">
        <f>Мун.задание!B89</f>
        <v xml:space="preserve">Обучающиеся за исключением детей инвалидов и инвалидов 
от 1 года до 3 лет
</v>
      </c>
      <c r="C58" s="176" t="str">
        <f>Мун.задание!C89</f>
        <v>Группа полного дня</v>
      </c>
      <c r="D58" s="175" t="str">
        <f>Мун.задание!D89</f>
        <v>Удовлетворенность потребителя</v>
      </c>
      <c r="E58" s="177" t="str">
        <f>Мун.задание!E89</f>
        <v>%</v>
      </c>
      <c r="F58" s="107">
        <f>Мун.задание!F89</f>
        <v>98</v>
      </c>
      <c r="G58" s="20">
        <v>98</v>
      </c>
      <c r="H58" s="110">
        <v>2</v>
      </c>
      <c r="I58" s="166">
        <f t="shared" ref="I58:I63" si="4">G58-F58+2</f>
        <v>2</v>
      </c>
      <c r="J58" s="20"/>
    </row>
    <row r="59" spans="1:10" ht="64.150000000000006" customHeight="1">
      <c r="A59" s="293" t="str">
        <f>Мун.задание!A90</f>
        <v>853211О.99.0.БВ19АБ82000</v>
      </c>
      <c r="B59" s="175" t="str">
        <f>Мун.задание!B90</f>
        <v>Обучающиеся за исключением детей инвалидов и инвалидов 
от 3 лет до 8 лет</v>
      </c>
      <c r="C59" s="176" t="str">
        <f>Мун.задание!C90</f>
        <v>Группа полного дня</v>
      </c>
      <c r="D59" s="175" t="str">
        <f>Мун.задание!D90</f>
        <v>Удовлетворенность потребителя</v>
      </c>
      <c r="E59" s="177" t="str">
        <f>Мун.задание!E90</f>
        <v>%</v>
      </c>
      <c r="F59" s="107">
        <f>Мун.задание!F90</f>
        <v>98</v>
      </c>
      <c r="G59" s="20">
        <v>98</v>
      </c>
      <c r="H59" s="110">
        <v>2</v>
      </c>
      <c r="I59" s="166">
        <f t="shared" si="4"/>
        <v>2</v>
      </c>
      <c r="J59" s="20"/>
    </row>
    <row r="60" spans="1:10" ht="37.9" customHeight="1">
      <c r="A60" s="293" t="str">
        <f>Мун.задание!A91</f>
        <v>853211О.99.0.БВ19АА08000</v>
      </c>
      <c r="B60" s="175" t="str">
        <f>Мун.задание!B91</f>
        <v>Дети-инвалиды от 1 года до 3 лет</v>
      </c>
      <c r="C60" s="176" t="str">
        <f>Мун.задание!C91</f>
        <v>Группа полного дня</v>
      </c>
      <c r="D60" s="175" t="str">
        <f>Мун.задание!D91</f>
        <v>Удовлетворенность потребителя</v>
      </c>
      <c r="E60" s="177" t="str">
        <f>Мун.задание!E91</f>
        <v>%</v>
      </c>
      <c r="F60" s="107">
        <f>Мун.задание!F91</f>
        <v>0</v>
      </c>
      <c r="G60" s="20">
        <v>0</v>
      </c>
      <c r="H60" s="110">
        <v>2</v>
      </c>
      <c r="I60" s="166">
        <f t="shared" si="4"/>
        <v>2</v>
      </c>
      <c r="J60" s="20"/>
    </row>
    <row r="61" spans="1:10" ht="46.15" customHeight="1">
      <c r="A61" s="293" t="str">
        <f>Мун.задание!A92</f>
        <v>853211О.99.0.БВ19АА14000</v>
      </c>
      <c r="B61" s="175" t="str">
        <f>Мун.задание!B92</f>
        <v>Дети-инвалиды от 3 лет до 8 лет</v>
      </c>
      <c r="C61" s="176" t="str">
        <f>Мун.задание!C92</f>
        <v>Группа полного дня</v>
      </c>
      <c r="D61" s="175" t="str">
        <f>Мун.задание!D92</f>
        <v>Удовлетворенность потребителя</v>
      </c>
      <c r="E61" s="177" t="str">
        <f>Мун.задание!E92</f>
        <v>%</v>
      </c>
      <c r="F61" s="107">
        <f>Мун.задание!F92</f>
        <v>0</v>
      </c>
      <c r="G61" s="20">
        <v>0</v>
      </c>
      <c r="H61" s="110">
        <v>2</v>
      </c>
      <c r="I61" s="166">
        <f t="shared" si="4"/>
        <v>2</v>
      </c>
      <c r="J61" s="20"/>
    </row>
    <row r="62" spans="1:10" ht="37.9" customHeight="1">
      <c r="A62" s="294" t="str">
        <f>Мун.задание!A93</f>
        <v>853211О.99.0.БВ19АБ34000</v>
      </c>
      <c r="B62" s="175" t="str">
        <f>Мун.задание!B93</f>
        <v>Дети с туберкулезной интоксикацией от 1 года до 3 лет</v>
      </c>
      <c r="C62" s="176" t="str">
        <f>Мун.задание!C93</f>
        <v>Группа полного дня</v>
      </c>
      <c r="D62" s="175" t="str">
        <f>Мун.задание!D93</f>
        <v>Удовлетворенность потребителя</v>
      </c>
      <c r="E62" s="177" t="str">
        <f>Мун.задание!E93</f>
        <v>%</v>
      </c>
      <c r="F62" s="107">
        <f>Мун.задание!F93</f>
        <v>0</v>
      </c>
      <c r="G62" s="20">
        <v>0</v>
      </c>
      <c r="H62" s="110">
        <v>2</v>
      </c>
      <c r="I62" s="166">
        <f t="shared" si="4"/>
        <v>2</v>
      </c>
      <c r="J62" s="20"/>
    </row>
    <row r="63" spans="1:10" ht="48" customHeight="1">
      <c r="A63" s="293" t="str">
        <f>Мун.задание!A94</f>
        <v>853211О.99.0.БВ19АБ40000</v>
      </c>
      <c r="B63" s="175" t="str">
        <f>Мун.задание!B94</f>
        <v>Дети с туберкулезной интоксикацией от 3 лет до 8 лет</v>
      </c>
      <c r="C63" s="176" t="str">
        <f>Мун.задание!C94</f>
        <v>Группа полного дня</v>
      </c>
      <c r="D63" s="175" t="str">
        <f>Мун.задание!D94</f>
        <v>Удовлетворенность потребителя</v>
      </c>
      <c r="E63" s="177" t="str">
        <f>Мун.задание!E94</f>
        <v>%</v>
      </c>
      <c r="F63" s="107">
        <f>Мун.задание!F94</f>
        <v>0</v>
      </c>
      <c r="G63" s="20">
        <v>0</v>
      </c>
      <c r="H63" s="110">
        <v>2</v>
      </c>
      <c r="I63" s="166">
        <f t="shared" si="4"/>
        <v>2</v>
      </c>
      <c r="J63" s="20"/>
    </row>
    <row r="64" spans="1:10" ht="37.9" customHeight="1">
      <c r="A64" s="293" t="str">
        <f>Мун.задание!A95</f>
        <v>853211О.99.0.БВ19АБ36000</v>
      </c>
      <c r="B64" s="178" t="str">
        <f>Мун.задание!B95</f>
        <v>Дети с туберкулезной интоксикацией от 1 года до 3 лет</v>
      </c>
      <c r="C64" s="179" t="str">
        <f>Мун.задание!C95</f>
        <v>Круглосуточное пребывание</v>
      </c>
      <c r="D64" s="175" t="str">
        <f>Мун.задание!D95</f>
        <v>Удовлетворенность потребителя</v>
      </c>
      <c r="E64" s="177" t="str">
        <f>Мун.задание!E95</f>
        <v>%</v>
      </c>
      <c r="F64" s="107">
        <f>Мун.задание!F95</f>
        <v>0</v>
      </c>
      <c r="G64" s="20">
        <v>0</v>
      </c>
      <c r="H64" s="110">
        <v>2</v>
      </c>
      <c r="I64" s="166">
        <f t="shared" ref="I64:I69" si="5">G64-F64+2</f>
        <v>2</v>
      </c>
      <c r="J64" s="20"/>
    </row>
    <row r="65" spans="1:10" ht="49.9" customHeight="1">
      <c r="A65" s="293" t="str">
        <f>Мун.задание!A96</f>
        <v>853211О.99.0.БВ19АБ42000</v>
      </c>
      <c r="B65" s="178" t="str">
        <f>Мун.задание!B96</f>
        <v>Дети с туберкулезной интоксикацией от 3 лет до 8 лет</v>
      </c>
      <c r="C65" s="179" t="str">
        <f>Мун.задание!C96</f>
        <v>Круглосуточное пребывание</v>
      </c>
      <c r="D65" s="175" t="str">
        <f>Мун.задание!D96</f>
        <v>Удовлетворенность потребителя</v>
      </c>
      <c r="E65" s="177" t="str">
        <f>Мун.задание!E96</f>
        <v>%</v>
      </c>
      <c r="F65" s="107">
        <f>Мун.задание!F96</f>
        <v>0</v>
      </c>
      <c r="G65" s="20">
        <v>0</v>
      </c>
      <c r="H65" s="110">
        <v>2</v>
      </c>
      <c r="I65" s="166">
        <f t="shared" si="5"/>
        <v>2</v>
      </c>
      <c r="J65" s="20"/>
    </row>
    <row r="66" spans="1:10" ht="50.45" customHeight="1">
      <c r="A66" s="293" t="str">
        <f>Мун.задание!A97</f>
        <v>853211О.99.0.БВ19АА16000</v>
      </c>
      <c r="B66" s="178" t="str">
        <f>Мун.задание!B97</f>
        <v>Дети-инвалиды от 3 лет до 8 лет</v>
      </c>
      <c r="C66" s="179" t="str">
        <f>Мун.задание!C97</f>
        <v>Круглосуточное пребывание</v>
      </c>
      <c r="D66" s="175" t="str">
        <f>Мун.задание!D97</f>
        <v>Удовлетворенность потребителя</v>
      </c>
      <c r="E66" s="177" t="str">
        <f>Мун.задание!E97</f>
        <v>%</v>
      </c>
      <c r="F66" s="107">
        <f>Мун.задание!F97</f>
        <v>0</v>
      </c>
      <c r="G66" s="20">
        <v>0</v>
      </c>
      <c r="H66" s="110">
        <v>2</v>
      </c>
      <c r="I66" s="166">
        <f t="shared" si="5"/>
        <v>2</v>
      </c>
      <c r="J66" s="20"/>
    </row>
    <row r="67" spans="1:10" ht="60.6" customHeight="1">
      <c r="A67" s="293" t="str">
        <f>Мун.задание!A98</f>
        <v>853211О.99.0.БВ19АБ84000</v>
      </c>
      <c r="B67" s="178" t="str">
        <f>Мун.задание!B98</f>
        <v>Обучающиеся за исключением детей инвалидов и инвалидов 
от 3 лет до 8 лет</v>
      </c>
      <c r="C67" s="179" t="str">
        <f>Мун.задание!C98</f>
        <v>Круглосуточное пребывание</v>
      </c>
      <c r="D67" s="175" t="str">
        <f>Мун.задание!D98</f>
        <v>Удовлетворенность потребителя</v>
      </c>
      <c r="E67" s="177" t="str">
        <f>Мун.задание!E98</f>
        <v>%</v>
      </c>
      <c r="F67" s="107">
        <f>Мун.задание!F98</f>
        <v>0</v>
      </c>
      <c r="G67" s="20">
        <v>0</v>
      </c>
      <c r="H67" s="110">
        <v>2</v>
      </c>
      <c r="I67" s="166">
        <f t="shared" si="5"/>
        <v>2</v>
      </c>
      <c r="J67" s="20"/>
    </row>
    <row r="68" spans="1:10" ht="60.6" customHeight="1">
      <c r="A68" s="294" t="str">
        <f>Мун.задание!A99</f>
        <v>853211О.99.0.БВ19АБ74000</v>
      </c>
      <c r="B68" s="178" t="str">
        <f>Мун.задание!B99</f>
        <v>Обучающиеся, за исключением детей-инвалидов и инвалидов от 1 года до 3 лет.</v>
      </c>
      <c r="C68" s="179" t="str">
        <f>Мун.задание!C99</f>
        <v>Группа кратковременного пребывания детей</v>
      </c>
      <c r="D68" s="287" t="str">
        <f>Мун.задание!D99</f>
        <v>Удовлетворенность потребителя</v>
      </c>
      <c r="E68" s="177" t="str">
        <f>Мун.задание!E99</f>
        <v>%</v>
      </c>
      <c r="F68" s="282">
        <f>Мун.задание!F99</f>
        <v>90</v>
      </c>
      <c r="G68" s="20">
        <v>0</v>
      </c>
      <c r="H68" s="286">
        <v>2</v>
      </c>
      <c r="I68" s="166">
        <f t="shared" si="5"/>
        <v>-88</v>
      </c>
      <c r="J68" s="20" t="s">
        <v>227</v>
      </c>
    </row>
    <row r="69" spans="1:10" ht="60.6" customHeight="1">
      <c r="A69" s="294" t="str">
        <f>Мун.задание!A100</f>
        <v>853211О.99.0.БВ19АБ80000</v>
      </c>
      <c r="B69" s="178" t="str">
        <f>Мун.задание!B100</f>
        <v>Обучающиеся, за исключением детей-инвалидов и инвалидов от 3 лет до 8 лет</v>
      </c>
      <c r="C69" s="179" t="str">
        <f>Мун.задание!C100</f>
        <v>Группа кратковременного пребывания детей</v>
      </c>
      <c r="D69" s="287" t="str">
        <f>Мун.задание!D100</f>
        <v>Удовлетворенность потребителя</v>
      </c>
      <c r="E69" s="177" t="str">
        <f>Мун.задание!E100</f>
        <v>%</v>
      </c>
      <c r="F69" s="282">
        <f>Мун.задание!F100</f>
        <v>0</v>
      </c>
      <c r="G69" s="20">
        <v>0</v>
      </c>
      <c r="H69" s="286">
        <v>2</v>
      </c>
      <c r="I69" s="166">
        <f t="shared" si="5"/>
        <v>2</v>
      </c>
      <c r="J69" s="20"/>
    </row>
    <row r="70" spans="1:10">
      <c r="A70" s="155"/>
      <c r="B70" s="155"/>
      <c r="C70" s="155"/>
      <c r="D70" s="155"/>
      <c r="E70" s="155"/>
      <c r="F70" s="155"/>
      <c r="G70" s="155"/>
      <c r="H70" s="156"/>
      <c r="I70" s="155"/>
      <c r="J70" s="155"/>
    </row>
    <row r="71" spans="1:10" ht="25.9" customHeight="1">
      <c r="A71" s="87" t="s">
        <v>27</v>
      </c>
      <c r="B71" s="155"/>
      <c r="C71" s="155"/>
      <c r="D71" s="155"/>
      <c r="E71" s="155"/>
      <c r="F71" s="155"/>
      <c r="G71" s="155"/>
      <c r="H71" s="156"/>
      <c r="I71" s="155"/>
      <c r="J71" s="155"/>
    </row>
    <row r="72" spans="1:10" s="121" customFormat="1" ht="15.6" customHeight="1">
      <c r="A72" s="312" t="s">
        <v>19</v>
      </c>
      <c r="B72" s="312" t="s">
        <v>20</v>
      </c>
      <c r="C72" s="312" t="s">
        <v>37</v>
      </c>
      <c r="D72" s="312" t="s">
        <v>38</v>
      </c>
      <c r="E72" s="312"/>
      <c r="F72" s="312"/>
      <c r="G72" s="312"/>
      <c r="H72" s="312"/>
      <c r="I72" s="312"/>
      <c r="J72" s="312"/>
    </row>
    <row r="73" spans="1:10" s="121" customFormat="1" ht="60">
      <c r="A73" s="312"/>
      <c r="B73" s="312"/>
      <c r="C73" s="312"/>
      <c r="D73" s="139" t="s">
        <v>23</v>
      </c>
      <c r="E73" s="139" t="s">
        <v>24</v>
      </c>
      <c r="F73" s="139" t="s">
        <v>52</v>
      </c>
      <c r="G73" s="139" t="s">
        <v>53</v>
      </c>
      <c r="H73" s="139" t="s">
        <v>54</v>
      </c>
      <c r="I73" s="139" t="s">
        <v>57</v>
      </c>
      <c r="J73" s="139" t="s">
        <v>56</v>
      </c>
    </row>
    <row r="74" spans="1:10" ht="22.9" customHeight="1">
      <c r="A74" s="361" t="str">
        <f>A58</f>
        <v>853211О.99.0.БВ19АБ76000</v>
      </c>
      <c r="B74" s="348" t="s">
        <v>92</v>
      </c>
      <c r="C74" s="320" t="s">
        <v>97</v>
      </c>
      <c r="D74" s="90" t="s">
        <v>131</v>
      </c>
      <c r="E74" s="91" t="s">
        <v>81</v>
      </c>
      <c r="F74" s="51">
        <f>Мун.задание!F106</f>
        <v>51</v>
      </c>
      <c r="G74" s="26">
        <v>21</v>
      </c>
      <c r="H74" s="110">
        <f>Мун.задание!$F$154</f>
        <v>5</v>
      </c>
      <c r="I74" s="172">
        <f t="shared" ref="I74" si="6">(G74/F74*100+5)-100</f>
        <v>-53.82352941176471</v>
      </c>
      <c r="J74" s="20" t="s">
        <v>230</v>
      </c>
    </row>
    <row r="75" spans="1:10" ht="22.9" customHeight="1">
      <c r="A75" s="362"/>
      <c r="B75" s="325"/>
      <c r="C75" s="320"/>
      <c r="D75" s="90" t="s">
        <v>134</v>
      </c>
      <c r="E75" s="91" t="s">
        <v>81</v>
      </c>
      <c r="F75" s="180">
        <f>Мун.задание!F107</f>
        <v>0</v>
      </c>
      <c r="G75" s="29">
        <v>0</v>
      </c>
      <c r="H75" s="110">
        <f>Мун.задание!$F$154</f>
        <v>5</v>
      </c>
      <c r="I75" s="172" t="e">
        <f>(G75/F75*100+5)-100</f>
        <v>#DIV/0!</v>
      </c>
      <c r="J75" s="30"/>
    </row>
    <row r="76" spans="1:10" ht="22.9" customHeight="1">
      <c r="A76" s="362"/>
      <c r="B76" s="325"/>
      <c r="C76" s="320"/>
      <c r="D76" s="90" t="s">
        <v>135</v>
      </c>
      <c r="E76" s="91" t="s">
        <v>82</v>
      </c>
      <c r="F76" s="181">
        <f>F78/12</f>
        <v>4723.875</v>
      </c>
      <c r="G76" s="29">
        <v>1843</v>
      </c>
      <c r="H76" s="110">
        <f>Мун.задание!$F$154</f>
        <v>5</v>
      </c>
      <c r="I76" s="172">
        <f t="shared" ref="I76:I109" si="7">(G76/F76*100+5)-100</f>
        <v>-55.985419808949217</v>
      </c>
      <c r="J76" s="20" t="s">
        <v>230</v>
      </c>
    </row>
    <row r="77" spans="1:10" ht="22.9" customHeight="1">
      <c r="A77" s="362"/>
      <c r="B77" s="325"/>
      <c r="C77" s="320"/>
      <c r="D77" s="90" t="s">
        <v>136</v>
      </c>
      <c r="E77" s="91" t="s">
        <v>82</v>
      </c>
      <c r="F77" s="181">
        <f>F79/24</f>
        <v>0</v>
      </c>
      <c r="G77" s="29">
        <v>0</v>
      </c>
      <c r="H77" s="110">
        <f>Мун.задание!$F$154</f>
        <v>5</v>
      </c>
      <c r="I77" s="172" t="e">
        <f t="shared" si="7"/>
        <v>#DIV/0!</v>
      </c>
      <c r="J77" s="30"/>
    </row>
    <row r="78" spans="1:10" ht="22.9" customHeight="1">
      <c r="A78" s="362"/>
      <c r="B78" s="325"/>
      <c r="C78" s="320"/>
      <c r="D78" s="90" t="s">
        <v>100</v>
      </c>
      <c r="E78" s="91" t="s">
        <v>83</v>
      </c>
      <c r="F78" s="100">
        <f>Мун.задание!F108/2</f>
        <v>56686.5</v>
      </c>
      <c r="G78" s="186">
        <f>G76*12</f>
        <v>22116</v>
      </c>
      <c r="H78" s="110">
        <f>Мун.задание!$F$154</f>
        <v>5</v>
      </c>
      <c r="I78" s="172">
        <f t="shared" si="7"/>
        <v>-55.985419808949217</v>
      </c>
      <c r="J78" s="20" t="s">
        <v>230</v>
      </c>
    </row>
    <row r="79" spans="1:10" ht="22.9" customHeight="1">
      <c r="A79" s="363"/>
      <c r="B79" s="325"/>
      <c r="C79" s="320"/>
      <c r="D79" s="90" t="s">
        <v>125</v>
      </c>
      <c r="E79" s="91" t="s">
        <v>83</v>
      </c>
      <c r="F79" s="100">
        <f>Мун.задание!F109/2</f>
        <v>0</v>
      </c>
      <c r="G79" s="186">
        <f>G77*24</f>
        <v>0</v>
      </c>
      <c r="H79" s="110">
        <f>Мун.задание!$F$154</f>
        <v>5</v>
      </c>
      <c r="I79" s="172" t="e">
        <f t="shared" si="7"/>
        <v>#DIV/0!</v>
      </c>
      <c r="J79" s="30"/>
    </row>
    <row r="80" spans="1:10" ht="22.9" customHeight="1">
      <c r="A80" s="361" t="str">
        <f>A59</f>
        <v>853211О.99.0.БВ19АБ82000</v>
      </c>
      <c r="B80" s="348" t="s">
        <v>99</v>
      </c>
      <c r="C80" s="320" t="s">
        <v>97</v>
      </c>
      <c r="D80" s="90" t="s">
        <v>131</v>
      </c>
      <c r="E80" s="91" t="s">
        <v>81</v>
      </c>
      <c r="F80" s="51">
        <f>Мун.задание!F110</f>
        <v>187</v>
      </c>
      <c r="G80" s="26">
        <v>218</v>
      </c>
      <c r="H80" s="110">
        <f>Мун.задание!$F$154</f>
        <v>5</v>
      </c>
      <c r="I80" s="172">
        <f t="shared" si="7"/>
        <v>21.577540106951872</v>
      </c>
      <c r="J80" s="30"/>
    </row>
    <row r="81" spans="1:10" ht="22.9" customHeight="1">
      <c r="A81" s="362"/>
      <c r="B81" s="325"/>
      <c r="C81" s="320"/>
      <c r="D81" s="90" t="s">
        <v>134</v>
      </c>
      <c r="E81" s="91" t="s">
        <v>81</v>
      </c>
      <c r="F81" s="180">
        <f>Мун.задание!F111</f>
        <v>0</v>
      </c>
      <c r="G81" s="29">
        <v>0</v>
      </c>
      <c r="H81" s="110">
        <f>Мун.задание!$F$154</f>
        <v>5</v>
      </c>
      <c r="I81" s="172" t="e">
        <f t="shared" si="7"/>
        <v>#DIV/0!</v>
      </c>
      <c r="J81" s="30"/>
    </row>
    <row r="82" spans="1:10" ht="22.9" customHeight="1">
      <c r="A82" s="362"/>
      <c r="B82" s="325"/>
      <c r="C82" s="320"/>
      <c r="D82" s="90" t="s">
        <v>135</v>
      </c>
      <c r="E82" s="91" t="s">
        <v>82</v>
      </c>
      <c r="F82" s="181">
        <f>F84/12</f>
        <v>17320.875</v>
      </c>
      <c r="G82" s="29">
        <v>19130</v>
      </c>
      <c r="H82" s="110">
        <f>Мун.задание!$F$154</f>
        <v>5</v>
      </c>
      <c r="I82" s="172">
        <f t="shared" si="7"/>
        <v>15.444766791516031</v>
      </c>
      <c r="J82" s="30"/>
    </row>
    <row r="83" spans="1:10" ht="22.9" customHeight="1">
      <c r="A83" s="362"/>
      <c r="B83" s="325"/>
      <c r="C83" s="320"/>
      <c r="D83" s="90" t="s">
        <v>136</v>
      </c>
      <c r="E83" s="91" t="s">
        <v>82</v>
      </c>
      <c r="F83" s="181">
        <f>F85/24</f>
        <v>0</v>
      </c>
      <c r="G83" s="29">
        <v>0</v>
      </c>
      <c r="H83" s="110">
        <f>Мун.задание!$F$154</f>
        <v>5</v>
      </c>
      <c r="I83" s="172" t="e">
        <f t="shared" si="7"/>
        <v>#DIV/0!</v>
      </c>
      <c r="J83" s="30"/>
    </row>
    <row r="84" spans="1:10" ht="22.9" customHeight="1">
      <c r="A84" s="362"/>
      <c r="B84" s="325"/>
      <c r="C84" s="320"/>
      <c r="D84" s="90" t="s">
        <v>100</v>
      </c>
      <c r="E84" s="91" t="s">
        <v>83</v>
      </c>
      <c r="F84" s="100">
        <f>Мун.задание!F112/2</f>
        <v>207850.5</v>
      </c>
      <c r="G84" s="186">
        <f>G82*12</f>
        <v>229560</v>
      </c>
      <c r="H84" s="110">
        <f>Мун.задание!$F$154</f>
        <v>5</v>
      </c>
      <c r="I84" s="172">
        <f t="shared" si="7"/>
        <v>15.444766791516031</v>
      </c>
      <c r="J84" s="30"/>
    </row>
    <row r="85" spans="1:10" ht="24.6" customHeight="1">
      <c r="A85" s="363"/>
      <c r="B85" s="325"/>
      <c r="C85" s="320"/>
      <c r="D85" s="90" t="s">
        <v>125</v>
      </c>
      <c r="E85" s="91" t="s">
        <v>83</v>
      </c>
      <c r="F85" s="100">
        <f>Мун.задание!F113/2</f>
        <v>0</v>
      </c>
      <c r="G85" s="186">
        <f t="shared" ref="G85" si="8">G83*24</f>
        <v>0</v>
      </c>
      <c r="H85" s="110">
        <f>Мун.задание!$F$154</f>
        <v>5</v>
      </c>
      <c r="I85" s="172" t="e">
        <f t="shared" si="7"/>
        <v>#DIV/0!</v>
      </c>
      <c r="J85" s="30"/>
    </row>
    <row r="86" spans="1:10" ht="24.6" customHeight="1">
      <c r="A86" s="361" t="str">
        <f>A60</f>
        <v>853211О.99.0.БВ19АА08000</v>
      </c>
      <c r="B86" s="348" t="s">
        <v>93</v>
      </c>
      <c r="C86" s="320" t="s">
        <v>97</v>
      </c>
      <c r="D86" s="90" t="s">
        <v>131</v>
      </c>
      <c r="E86" s="91" t="s">
        <v>81</v>
      </c>
      <c r="F86" s="51">
        <f>Мун.задание!F114</f>
        <v>0</v>
      </c>
      <c r="G86" s="26">
        <v>0</v>
      </c>
      <c r="H86" s="110">
        <f>Мун.задание!$F$154</f>
        <v>5</v>
      </c>
      <c r="I86" s="172" t="e">
        <f t="shared" si="7"/>
        <v>#DIV/0!</v>
      </c>
      <c r="J86" s="30"/>
    </row>
    <row r="87" spans="1:10" ht="24.6" customHeight="1">
      <c r="A87" s="362"/>
      <c r="B87" s="325"/>
      <c r="C87" s="320"/>
      <c r="D87" s="90" t="s">
        <v>134</v>
      </c>
      <c r="E87" s="91" t="s">
        <v>81</v>
      </c>
      <c r="F87" s="51">
        <f>Мун.задание!F115</f>
        <v>0</v>
      </c>
      <c r="G87" s="29">
        <v>0</v>
      </c>
      <c r="H87" s="110">
        <f>Мун.задание!$F$154</f>
        <v>5</v>
      </c>
      <c r="I87" s="172" t="e">
        <f t="shared" si="7"/>
        <v>#DIV/0!</v>
      </c>
      <c r="J87" s="30"/>
    </row>
    <row r="88" spans="1:10" ht="24.6" customHeight="1">
      <c r="A88" s="362"/>
      <c r="B88" s="325"/>
      <c r="C88" s="320"/>
      <c r="D88" s="90" t="s">
        <v>135</v>
      </c>
      <c r="E88" s="91" t="s">
        <v>82</v>
      </c>
      <c r="F88" s="181">
        <f>F90/12</f>
        <v>0</v>
      </c>
      <c r="G88" s="29">
        <v>0</v>
      </c>
      <c r="H88" s="110">
        <f>Мун.задание!$F$154</f>
        <v>5</v>
      </c>
      <c r="I88" s="172" t="e">
        <f t="shared" si="7"/>
        <v>#DIV/0!</v>
      </c>
      <c r="J88" s="30"/>
    </row>
    <row r="89" spans="1:10" ht="24.6" customHeight="1">
      <c r="A89" s="362"/>
      <c r="B89" s="325"/>
      <c r="C89" s="320"/>
      <c r="D89" s="90" t="s">
        <v>136</v>
      </c>
      <c r="E89" s="91" t="s">
        <v>82</v>
      </c>
      <c r="F89" s="181">
        <f>F91/24</f>
        <v>0</v>
      </c>
      <c r="G89" s="29">
        <v>0</v>
      </c>
      <c r="H89" s="110">
        <f>Мун.задание!$F$154</f>
        <v>5</v>
      </c>
      <c r="I89" s="172" t="e">
        <f t="shared" si="7"/>
        <v>#DIV/0!</v>
      </c>
      <c r="J89" s="30"/>
    </row>
    <row r="90" spans="1:10" ht="24.6" customHeight="1">
      <c r="A90" s="362"/>
      <c r="B90" s="325"/>
      <c r="C90" s="320"/>
      <c r="D90" s="90" t="s">
        <v>100</v>
      </c>
      <c r="E90" s="91" t="s">
        <v>83</v>
      </c>
      <c r="F90" s="100">
        <f>Мун.задание!F116/2</f>
        <v>0</v>
      </c>
      <c r="G90" s="186">
        <f t="shared" ref="G90" si="9">G88*12</f>
        <v>0</v>
      </c>
      <c r="H90" s="110">
        <f>Мун.задание!$F$154</f>
        <v>5</v>
      </c>
      <c r="I90" s="172" t="e">
        <f t="shared" si="7"/>
        <v>#DIV/0!</v>
      </c>
      <c r="J90" s="30"/>
    </row>
    <row r="91" spans="1:10" ht="24.6" customHeight="1">
      <c r="A91" s="363"/>
      <c r="B91" s="325"/>
      <c r="C91" s="320"/>
      <c r="D91" s="90" t="s">
        <v>125</v>
      </c>
      <c r="E91" s="91" t="s">
        <v>83</v>
      </c>
      <c r="F91" s="100">
        <f>Мун.задание!F117/2</f>
        <v>0</v>
      </c>
      <c r="G91" s="186">
        <f t="shared" ref="G91" si="10">G89*24</f>
        <v>0</v>
      </c>
      <c r="H91" s="110">
        <f>Мун.задание!$F$154</f>
        <v>5</v>
      </c>
      <c r="I91" s="172" t="e">
        <f t="shared" si="7"/>
        <v>#DIV/0!</v>
      </c>
      <c r="J91" s="30"/>
    </row>
    <row r="92" spans="1:10" ht="24.6" customHeight="1">
      <c r="A92" s="361" t="str">
        <f>A61</f>
        <v>853211О.99.0.БВ19АА14000</v>
      </c>
      <c r="B92" s="348" t="s">
        <v>94</v>
      </c>
      <c r="C92" s="320" t="s">
        <v>97</v>
      </c>
      <c r="D92" s="90" t="s">
        <v>131</v>
      </c>
      <c r="E92" s="91" t="s">
        <v>81</v>
      </c>
      <c r="F92" s="51">
        <f>Мун.задание!F118</f>
        <v>0</v>
      </c>
      <c r="G92" s="26">
        <v>0</v>
      </c>
      <c r="H92" s="110">
        <f>Мун.задание!$F$154</f>
        <v>5</v>
      </c>
      <c r="I92" s="172" t="e">
        <f t="shared" si="7"/>
        <v>#DIV/0!</v>
      </c>
      <c r="J92" s="30"/>
    </row>
    <row r="93" spans="1:10" ht="24.6" customHeight="1">
      <c r="A93" s="362"/>
      <c r="B93" s="325"/>
      <c r="C93" s="320"/>
      <c r="D93" s="90" t="s">
        <v>134</v>
      </c>
      <c r="E93" s="91" t="s">
        <v>81</v>
      </c>
      <c r="F93" s="180">
        <f>Мун.задание!F119</f>
        <v>0</v>
      </c>
      <c r="G93" s="29">
        <v>0</v>
      </c>
      <c r="H93" s="110">
        <f>Мун.задание!$F$154</f>
        <v>5</v>
      </c>
      <c r="I93" s="172" t="e">
        <f t="shared" si="7"/>
        <v>#DIV/0!</v>
      </c>
      <c r="J93" s="30"/>
    </row>
    <row r="94" spans="1:10" ht="24.6" customHeight="1">
      <c r="A94" s="362"/>
      <c r="B94" s="325"/>
      <c r="C94" s="320"/>
      <c r="D94" s="90" t="s">
        <v>135</v>
      </c>
      <c r="E94" s="91" t="s">
        <v>82</v>
      </c>
      <c r="F94" s="181">
        <f>F96/12</f>
        <v>0</v>
      </c>
      <c r="G94" s="29">
        <v>0</v>
      </c>
      <c r="H94" s="110">
        <f>Мун.задание!$F$154</f>
        <v>5</v>
      </c>
      <c r="I94" s="172" t="e">
        <f t="shared" si="7"/>
        <v>#DIV/0!</v>
      </c>
      <c r="J94" s="30"/>
    </row>
    <row r="95" spans="1:10" ht="24.6" customHeight="1">
      <c r="A95" s="362"/>
      <c r="B95" s="325"/>
      <c r="C95" s="320"/>
      <c r="D95" s="90" t="s">
        <v>136</v>
      </c>
      <c r="E95" s="91" t="s">
        <v>82</v>
      </c>
      <c r="F95" s="181">
        <f>F97/24</f>
        <v>0</v>
      </c>
      <c r="G95" s="29">
        <v>0</v>
      </c>
      <c r="H95" s="110">
        <f>Мун.задание!$F$154</f>
        <v>5</v>
      </c>
      <c r="I95" s="172" t="e">
        <f t="shared" si="7"/>
        <v>#DIV/0!</v>
      </c>
      <c r="J95" s="30"/>
    </row>
    <row r="96" spans="1:10" ht="24.6" customHeight="1">
      <c r="A96" s="362"/>
      <c r="B96" s="325"/>
      <c r="C96" s="320"/>
      <c r="D96" s="90" t="s">
        <v>100</v>
      </c>
      <c r="E96" s="91" t="s">
        <v>83</v>
      </c>
      <c r="F96" s="100">
        <f>Мун.задание!F120/2</f>
        <v>0</v>
      </c>
      <c r="G96" s="186">
        <f t="shared" ref="G96" si="11">G94*12</f>
        <v>0</v>
      </c>
      <c r="H96" s="110">
        <f>Мун.задание!$F$154</f>
        <v>5</v>
      </c>
      <c r="I96" s="172" t="e">
        <f t="shared" si="7"/>
        <v>#DIV/0!</v>
      </c>
      <c r="J96" s="30"/>
    </row>
    <row r="97" spans="1:42" ht="24.6" customHeight="1">
      <c r="A97" s="363"/>
      <c r="B97" s="325"/>
      <c r="C97" s="320"/>
      <c r="D97" s="90" t="s">
        <v>125</v>
      </c>
      <c r="E97" s="91" t="s">
        <v>83</v>
      </c>
      <c r="F97" s="100">
        <f>Мун.задание!F121/2</f>
        <v>0</v>
      </c>
      <c r="G97" s="186">
        <f t="shared" ref="G97" si="12">G95*24</f>
        <v>0</v>
      </c>
      <c r="H97" s="110">
        <f>Мун.задание!$F$154</f>
        <v>5</v>
      </c>
      <c r="I97" s="172" t="e">
        <f t="shared" si="7"/>
        <v>#DIV/0!</v>
      </c>
      <c r="J97" s="30"/>
    </row>
    <row r="98" spans="1:42" ht="24.6" customHeight="1">
      <c r="A98" s="345" t="str">
        <f>A62</f>
        <v>853211О.99.0.БВ19АБ34000</v>
      </c>
      <c r="B98" s="348" t="s">
        <v>95</v>
      </c>
      <c r="C98" s="320" t="s">
        <v>97</v>
      </c>
      <c r="D98" s="90" t="s">
        <v>131</v>
      </c>
      <c r="E98" s="91" t="s">
        <v>81</v>
      </c>
      <c r="F98" s="51">
        <f>Мун.задание!F122</f>
        <v>0</v>
      </c>
      <c r="G98" s="26">
        <v>0</v>
      </c>
      <c r="H98" s="110">
        <f>Мун.задание!$F$154</f>
        <v>5</v>
      </c>
      <c r="I98" s="172" t="e">
        <f t="shared" si="7"/>
        <v>#DIV/0!</v>
      </c>
      <c r="J98" s="30"/>
    </row>
    <row r="99" spans="1:42" ht="15.75">
      <c r="A99" s="346"/>
      <c r="B99" s="325"/>
      <c r="C99" s="320"/>
      <c r="D99" s="90" t="s">
        <v>134</v>
      </c>
      <c r="E99" s="91" t="s">
        <v>81</v>
      </c>
      <c r="F99" s="180">
        <f>Мун.задание!F123</f>
        <v>0</v>
      </c>
      <c r="G99" s="29">
        <v>0</v>
      </c>
      <c r="H99" s="110">
        <f>Мун.задание!$F$154</f>
        <v>5</v>
      </c>
      <c r="I99" s="172" t="e">
        <f t="shared" si="7"/>
        <v>#DIV/0!</v>
      </c>
      <c r="J99" s="30"/>
    </row>
    <row r="100" spans="1:42" ht="21.75">
      <c r="A100" s="346"/>
      <c r="B100" s="325"/>
      <c r="C100" s="320"/>
      <c r="D100" s="90" t="s">
        <v>135</v>
      </c>
      <c r="E100" s="91" t="s">
        <v>82</v>
      </c>
      <c r="F100" s="181">
        <f>F102/12</f>
        <v>0</v>
      </c>
      <c r="G100" s="29">
        <v>0</v>
      </c>
      <c r="H100" s="110">
        <f>Мун.задание!$F$154</f>
        <v>5</v>
      </c>
      <c r="I100" s="172" t="e">
        <f t="shared" si="7"/>
        <v>#DIV/0!</v>
      </c>
      <c r="J100" s="30"/>
    </row>
    <row r="101" spans="1:42" ht="21.75">
      <c r="A101" s="346"/>
      <c r="B101" s="325"/>
      <c r="C101" s="320"/>
      <c r="D101" s="90" t="s">
        <v>136</v>
      </c>
      <c r="E101" s="91" t="s">
        <v>82</v>
      </c>
      <c r="F101" s="181">
        <f>F103/24</f>
        <v>0</v>
      </c>
      <c r="G101" s="29">
        <v>0</v>
      </c>
      <c r="H101" s="110">
        <f>Мун.задание!$F$154</f>
        <v>5</v>
      </c>
      <c r="I101" s="172" t="e">
        <f t="shared" si="7"/>
        <v>#DIV/0!</v>
      </c>
      <c r="J101" s="30"/>
    </row>
    <row r="102" spans="1:42" ht="21.75">
      <c r="A102" s="346"/>
      <c r="B102" s="325"/>
      <c r="C102" s="320"/>
      <c r="D102" s="90" t="s">
        <v>100</v>
      </c>
      <c r="E102" s="91" t="s">
        <v>83</v>
      </c>
      <c r="F102" s="100">
        <f>Мун.задание!F124/2</f>
        <v>0</v>
      </c>
      <c r="G102" s="186">
        <f>G100*12</f>
        <v>0</v>
      </c>
      <c r="H102" s="110">
        <f>Мун.задание!$F$154</f>
        <v>5</v>
      </c>
      <c r="I102" s="172" t="e">
        <f t="shared" si="7"/>
        <v>#DIV/0!</v>
      </c>
      <c r="J102" s="30"/>
    </row>
    <row r="103" spans="1:42" ht="21.75">
      <c r="A103" s="347"/>
      <c r="B103" s="325"/>
      <c r="C103" s="320"/>
      <c r="D103" s="90" t="s">
        <v>125</v>
      </c>
      <c r="E103" s="91" t="s">
        <v>83</v>
      </c>
      <c r="F103" s="100">
        <f>Мун.задание!F125/2</f>
        <v>0</v>
      </c>
      <c r="G103" s="186">
        <f t="shared" ref="G103" si="13">G101*24</f>
        <v>0</v>
      </c>
      <c r="H103" s="110">
        <f>Мун.задание!$F$154</f>
        <v>5</v>
      </c>
      <c r="I103" s="172" t="e">
        <f t="shared" si="7"/>
        <v>#DIV/0!</v>
      </c>
      <c r="J103" s="30"/>
    </row>
    <row r="104" spans="1:42" ht="15.75">
      <c r="A104" s="349" t="str">
        <f>A62</f>
        <v>853211О.99.0.БВ19АБ34000</v>
      </c>
      <c r="B104" s="348" t="s">
        <v>96</v>
      </c>
      <c r="C104" s="320" t="s">
        <v>97</v>
      </c>
      <c r="D104" s="90" t="s">
        <v>131</v>
      </c>
      <c r="E104" s="91" t="s">
        <v>81</v>
      </c>
      <c r="F104" s="51">
        <f>Мун.задание!F126</f>
        <v>0</v>
      </c>
      <c r="G104" s="26">
        <v>0</v>
      </c>
      <c r="H104" s="110">
        <f>Мун.задание!$F$154</f>
        <v>5</v>
      </c>
      <c r="I104" s="172" t="e">
        <f t="shared" si="7"/>
        <v>#DIV/0!</v>
      </c>
      <c r="J104" s="30"/>
    </row>
    <row r="105" spans="1:42" ht="15.75">
      <c r="A105" s="350"/>
      <c r="B105" s="325"/>
      <c r="C105" s="320"/>
      <c r="D105" s="90" t="s">
        <v>134</v>
      </c>
      <c r="E105" s="91" t="s">
        <v>81</v>
      </c>
      <c r="F105" s="180">
        <f>Мун.задание!F127</f>
        <v>0</v>
      </c>
      <c r="G105" s="29">
        <v>0</v>
      </c>
      <c r="H105" s="110">
        <f>Мун.задание!$F$154</f>
        <v>5</v>
      </c>
      <c r="I105" s="172" t="e">
        <f t="shared" si="7"/>
        <v>#DIV/0!</v>
      </c>
      <c r="J105" s="30"/>
    </row>
    <row r="106" spans="1:42" ht="21.75">
      <c r="A106" s="350"/>
      <c r="B106" s="325"/>
      <c r="C106" s="320"/>
      <c r="D106" s="90" t="s">
        <v>135</v>
      </c>
      <c r="E106" s="91" t="s">
        <v>82</v>
      </c>
      <c r="F106" s="181">
        <f>F108/12</f>
        <v>0</v>
      </c>
      <c r="G106" s="29">
        <v>0</v>
      </c>
      <c r="H106" s="110">
        <f>Мун.задание!$F$154</f>
        <v>5</v>
      </c>
      <c r="I106" s="172" t="e">
        <f t="shared" si="7"/>
        <v>#DIV/0!</v>
      </c>
      <c r="J106" s="30"/>
    </row>
    <row r="107" spans="1:42" ht="21.75">
      <c r="A107" s="350"/>
      <c r="B107" s="325"/>
      <c r="C107" s="320"/>
      <c r="D107" s="90" t="s">
        <v>136</v>
      </c>
      <c r="E107" s="91" t="s">
        <v>82</v>
      </c>
      <c r="F107" s="181">
        <f>F109/24</f>
        <v>0</v>
      </c>
      <c r="G107" s="29">
        <v>0</v>
      </c>
      <c r="H107" s="110">
        <f>Мун.задание!$F$154</f>
        <v>5</v>
      </c>
      <c r="I107" s="172" t="e">
        <f t="shared" si="7"/>
        <v>#DIV/0!</v>
      </c>
      <c r="J107" s="30"/>
    </row>
    <row r="108" spans="1:42" ht="21.75">
      <c r="A108" s="350"/>
      <c r="B108" s="325"/>
      <c r="C108" s="320"/>
      <c r="D108" s="90" t="s">
        <v>100</v>
      </c>
      <c r="E108" s="91" t="s">
        <v>83</v>
      </c>
      <c r="F108" s="100">
        <f>Мун.задание!F128/2</f>
        <v>0</v>
      </c>
      <c r="G108" s="186">
        <f t="shared" ref="G108" si="14">G106*12</f>
        <v>0</v>
      </c>
      <c r="H108" s="110">
        <f>Мун.задание!$F$154</f>
        <v>5</v>
      </c>
      <c r="I108" s="172" t="e">
        <f t="shared" si="7"/>
        <v>#DIV/0!</v>
      </c>
      <c r="J108" s="30"/>
    </row>
    <row r="109" spans="1:42" ht="21.75">
      <c r="A109" s="350"/>
      <c r="B109" s="325"/>
      <c r="C109" s="320"/>
      <c r="D109" s="90" t="s">
        <v>125</v>
      </c>
      <c r="E109" s="91" t="s">
        <v>83</v>
      </c>
      <c r="F109" s="100">
        <f>Мун.задание!F129/2</f>
        <v>0</v>
      </c>
      <c r="G109" s="186">
        <f t="shared" ref="G109" si="15">G107*24</f>
        <v>0</v>
      </c>
      <c r="H109" s="110">
        <f>Мун.задание!$F$154</f>
        <v>5</v>
      </c>
      <c r="I109" s="172" t="e">
        <f t="shared" si="7"/>
        <v>#DIV/0!</v>
      </c>
      <c r="J109" s="30"/>
    </row>
    <row r="110" spans="1:42" s="33" customFormat="1" ht="24.6" customHeight="1">
      <c r="A110" s="351" t="str">
        <f>A64</f>
        <v>853211О.99.0.БВ19АБ36000</v>
      </c>
      <c r="B110" s="353" t="str">
        <f t="shared" ref="B110:C110" si="16">B64</f>
        <v>Дети с туберкулезной интоксикацией от 1 года до 3 лет</v>
      </c>
      <c r="C110" s="355" t="str">
        <f t="shared" si="16"/>
        <v>Круглосуточное пребывание</v>
      </c>
      <c r="D110" s="90" t="s">
        <v>131</v>
      </c>
      <c r="E110" s="91" t="s">
        <v>81</v>
      </c>
      <c r="F110" s="51">
        <f>Мун.задание!F130</f>
        <v>0</v>
      </c>
      <c r="G110" s="26">
        <v>0</v>
      </c>
      <c r="H110" s="110">
        <f>Мун.задание!$F$154</f>
        <v>5</v>
      </c>
      <c r="I110" s="172" t="e">
        <f t="shared" ref="I110:I115" si="17">(G110/F110*100+5)-100</f>
        <v>#DIV/0!</v>
      </c>
      <c r="J110" s="30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1:42" s="33" customFormat="1" ht="24.6" customHeight="1">
      <c r="A111" s="352"/>
      <c r="B111" s="354"/>
      <c r="C111" s="356"/>
      <c r="D111" s="90" t="s">
        <v>134</v>
      </c>
      <c r="E111" s="91" t="s">
        <v>81</v>
      </c>
      <c r="F111" s="180">
        <f>Мун.задание!F131</f>
        <v>0</v>
      </c>
      <c r="G111" s="29">
        <v>0</v>
      </c>
      <c r="H111" s="110">
        <f>Мун.задание!$F$154</f>
        <v>5</v>
      </c>
      <c r="I111" s="172" t="e">
        <f t="shared" si="17"/>
        <v>#DIV/0!</v>
      </c>
      <c r="J111" s="30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1:42" s="33" customFormat="1" ht="24.6" customHeight="1">
      <c r="A112" s="352"/>
      <c r="B112" s="354"/>
      <c r="C112" s="356"/>
      <c r="D112" s="90" t="s">
        <v>135</v>
      </c>
      <c r="E112" s="91" t="s">
        <v>82</v>
      </c>
      <c r="F112" s="181">
        <f>F114/12</f>
        <v>0</v>
      </c>
      <c r="G112" s="29">
        <v>0</v>
      </c>
      <c r="H112" s="110">
        <f>Мун.задание!$F$154</f>
        <v>5</v>
      </c>
      <c r="I112" s="172" t="e">
        <f t="shared" si="17"/>
        <v>#DIV/0!</v>
      </c>
      <c r="J112" s="30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1:42" s="33" customFormat="1" ht="24.6" customHeight="1">
      <c r="A113" s="352"/>
      <c r="B113" s="354"/>
      <c r="C113" s="356"/>
      <c r="D113" s="90" t="s">
        <v>136</v>
      </c>
      <c r="E113" s="91" t="s">
        <v>82</v>
      </c>
      <c r="F113" s="181">
        <f>F115/24</f>
        <v>0</v>
      </c>
      <c r="G113" s="29">
        <v>0</v>
      </c>
      <c r="H113" s="110">
        <f>Мун.задание!$F$154</f>
        <v>5</v>
      </c>
      <c r="I113" s="172" t="e">
        <f t="shared" si="17"/>
        <v>#DIV/0!</v>
      </c>
      <c r="J113" s="30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1:42" s="33" customFormat="1" ht="24.6" customHeight="1">
      <c r="A114" s="352"/>
      <c r="B114" s="354"/>
      <c r="C114" s="356"/>
      <c r="D114" s="90" t="s">
        <v>100</v>
      </c>
      <c r="E114" s="91" t="s">
        <v>83</v>
      </c>
      <c r="F114" s="100">
        <f>Мун.задание!F132/2</f>
        <v>0</v>
      </c>
      <c r="G114" s="186">
        <f t="shared" ref="G114" si="18">G112*12</f>
        <v>0</v>
      </c>
      <c r="H114" s="110">
        <f>Мун.задание!$F$154</f>
        <v>5</v>
      </c>
      <c r="I114" s="172" t="e">
        <f t="shared" si="17"/>
        <v>#DIV/0!</v>
      </c>
      <c r="J114" s="30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1:42" s="33" customFormat="1" ht="22.9" customHeight="1">
      <c r="A115" s="352"/>
      <c r="B115" s="354"/>
      <c r="C115" s="356"/>
      <c r="D115" s="182" t="s">
        <v>125</v>
      </c>
      <c r="E115" s="183" t="s">
        <v>83</v>
      </c>
      <c r="F115" s="184">
        <f>Мун.задание!F133/2</f>
        <v>0</v>
      </c>
      <c r="G115" s="187">
        <f t="shared" ref="G115" si="19">G113*24</f>
        <v>0</v>
      </c>
      <c r="H115" s="112">
        <f>Мун.задание!$F$154</f>
        <v>5</v>
      </c>
      <c r="I115" s="185" t="e">
        <f t="shared" si="17"/>
        <v>#DIV/0!</v>
      </c>
      <c r="J115" s="30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1:42" s="33" customFormat="1" ht="24.6" customHeight="1">
      <c r="A116" s="351" t="str">
        <f>A65</f>
        <v>853211О.99.0.БВ19АБ42000</v>
      </c>
      <c r="B116" s="353" t="str">
        <f t="shared" ref="B116:C116" si="20">B65</f>
        <v>Дети с туберкулезной интоксикацией от 3 лет до 8 лет</v>
      </c>
      <c r="C116" s="355" t="str">
        <f t="shared" si="20"/>
        <v>Круглосуточное пребывание</v>
      </c>
      <c r="D116" s="90" t="s">
        <v>131</v>
      </c>
      <c r="E116" s="91" t="s">
        <v>81</v>
      </c>
      <c r="F116" s="51">
        <f>Мун.задание!F134</f>
        <v>0</v>
      </c>
      <c r="G116" s="26">
        <v>0</v>
      </c>
      <c r="H116" s="110">
        <f>Мун.задание!$F$154</f>
        <v>5</v>
      </c>
      <c r="I116" s="172" t="e">
        <f t="shared" ref="I116:I121" si="21">(G116/F116*100+5)-100</f>
        <v>#DIV/0!</v>
      </c>
      <c r="J116" s="30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1:42" s="33" customFormat="1" ht="24.6" customHeight="1">
      <c r="A117" s="352"/>
      <c r="B117" s="354"/>
      <c r="C117" s="356"/>
      <c r="D117" s="90" t="s">
        <v>134</v>
      </c>
      <c r="E117" s="91" t="s">
        <v>81</v>
      </c>
      <c r="F117" s="51">
        <f>Мун.задание!F135</f>
        <v>0</v>
      </c>
      <c r="G117" s="29">
        <v>0</v>
      </c>
      <c r="H117" s="110">
        <f>Мун.задание!$F$154</f>
        <v>5</v>
      </c>
      <c r="I117" s="172" t="e">
        <f t="shared" si="21"/>
        <v>#DIV/0!</v>
      </c>
      <c r="J117" s="30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1:42" s="33" customFormat="1" ht="24.6" customHeight="1">
      <c r="A118" s="352"/>
      <c r="B118" s="354"/>
      <c r="C118" s="356"/>
      <c r="D118" s="90" t="s">
        <v>135</v>
      </c>
      <c r="E118" s="91" t="s">
        <v>82</v>
      </c>
      <c r="F118" s="181">
        <f>F120/12</f>
        <v>0</v>
      </c>
      <c r="G118" s="29">
        <v>0</v>
      </c>
      <c r="H118" s="110">
        <f>Мун.задание!$F$154</f>
        <v>5</v>
      </c>
      <c r="I118" s="172" t="e">
        <f t="shared" si="21"/>
        <v>#DIV/0!</v>
      </c>
      <c r="J118" s="30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1:42" s="33" customFormat="1" ht="24.6" customHeight="1">
      <c r="A119" s="352"/>
      <c r="B119" s="354"/>
      <c r="C119" s="356"/>
      <c r="D119" s="90" t="s">
        <v>136</v>
      </c>
      <c r="E119" s="91" t="s">
        <v>82</v>
      </c>
      <c r="F119" s="181">
        <f>F121/24</f>
        <v>0</v>
      </c>
      <c r="G119" s="29">
        <v>0</v>
      </c>
      <c r="H119" s="110">
        <f>Мун.задание!$F$154</f>
        <v>5</v>
      </c>
      <c r="I119" s="172" t="e">
        <f t="shared" si="21"/>
        <v>#DIV/0!</v>
      </c>
      <c r="J119" s="30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1:42" s="33" customFormat="1" ht="24.6" customHeight="1">
      <c r="A120" s="352"/>
      <c r="B120" s="354"/>
      <c r="C120" s="356"/>
      <c r="D120" s="90" t="s">
        <v>100</v>
      </c>
      <c r="E120" s="91" t="s">
        <v>83</v>
      </c>
      <c r="F120" s="100">
        <f>Мун.задание!F136/2</f>
        <v>0</v>
      </c>
      <c r="G120" s="186">
        <f t="shared" ref="G120" si="22">G118*12</f>
        <v>0</v>
      </c>
      <c r="H120" s="110">
        <f>Мун.задание!$F$154</f>
        <v>5</v>
      </c>
      <c r="I120" s="172" t="e">
        <f t="shared" si="21"/>
        <v>#DIV/0!</v>
      </c>
      <c r="J120" s="30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1:42" s="33" customFormat="1" ht="22.9" customHeight="1">
      <c r="A121" s="352"/>
      <c r="B121" s="354"/>
      <c r="C121" s="356"/>
      <c r="D121" s="182" t="s">
        <v>125</v>
      </c>
      <c r="E121" s="183" t="s">
        <v>83</v>
      </c>
      <c r="F121" s="184">
        <f>Мун.задание!F137/2</f>
        <v>0</v>
      </c>
      <c r="G121" s="187">
        <f t="shared" ref="G121" si="23">G119*24</f>
        <v>0</v>
      </c>
      <c r="H121" s="112">
        <f>Мун.задание!$F$154</f>
        <v>5</v>
      </c>
      <c r="I121" s="185" t="e">
        <f t="shared" si="21"/>
        <v>#DIV/0!</v>
      </c>
      <c r="J121" s="30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1:42" s="33" customFormat="1" ht="24.6" customHeight="1">
      <c r="A122" s="351" t="str">
        <f>A66</f>
        <v>853211О.99.0.БВ19АА16000</v>
      </c>
      <c r="B122" s="353" t="str">
        <f t="shared" ref="B122:C122" si="24">B66</f>
        <v>Дети-инвалиды от 3 лет до 8 лет</v>
      </c>
      <c r="C122" s="355" t="str">
        <f t="shared" si="24"/>
        <v>Круглосуточное пребывание</v>
      </c>
      <c r="D122" s="90" t="s">
        <v>131</v>
      </c>
      <c r="E122" s="91" t="s">
        <v>81</v>
      </c>
      <c r="F122" s="51">
        <f>Мун.задание!F138</f>
        <v>0</v>
      </c>
      <c r="G122" s="26">
        <v>0</v>
      </c>
      <c r="H122" s="110">
        <f>Мун.задание!$F$154</f>
        <v>5</v>
      </c>
      <c r="I122" s="172" t="e">
        <f t="shared" ref="I122:I127" si="25">(G122/F122*100+5)-100</f>
        <v>#DIV/0!</v>
      </c>
      <c r="J122" s="30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1:42" s="33" customFormat="1" ht="24.6" customHeight="1">
      <c r="A123" s="352"/>
      <c r="B123" s="354"/>
      <c r="C123" s="356"/>
      <c r="D123" s="90" t="s">
        <v>134</v>
      </c>
      <c r="E123" s="91" t="s">
        <v>81</v>
      </c>
      <c r="F123" s="51">
        <f>Мун.задание!F139</f>
        <v>0</v>
      </c>
      <c r="G123" s="29">
        <v>0</v>
      </c>
      <c r="H123" s="110">
        <f>Мун.задание!$F$154</f>
        <v>5</v>
      </c>
      <c r="I123" s="172" t="e">
        <f t="shared" si="25"/>
        <v>#DIV/0!</v>
      </c>
      <c r="J123" s="30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1:42" s="33" customFormat="1" ht="24.6" customHeight="1">
      <c r="A124" s="352"/>
      <c r="B124" s="354"/>
      <c r="C124" s="356"/>
      <c r="D124" s="90" t="s">
        <v>135</v>
      </c>
      <c r="E124" s="91" t="s">
        <v>82</v>
      </c>
      <c r="F124" s="181">
        <f>F126/12</f>
        <v>0</v>
      </c>
      <c r="G124" s="29">
        <v>0</v>
      </c>
      <c r="H124" s="110">
        <f>Мун.задание!$F$154</f>
        <v>5</v>
      </c>
      <c r="I124" s="172" t="e">
        <f t="shared" si="25"/>
        <v>#DIV/0!</v>
      </c>
      <c r="J124" s="30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1:42" s="33" customFormat="1" ht="24.6" customHeight="1">
      <c r="A125" s="352"/>
      <c r="B125" s="354"/>
      <c r="C125" s="356"/>
      <c r="D125" s="90" t="s">
        <v>136</v>
      </c>
      <c r="E125" s="91" t="s">
        <v>82</v>
      </c>
      <c r="F125" s="181">
        <f>F127/24</f>
        <v>0</v>
      </c>
      <c r="G125" s="29">
        <v>0</v>
      </c>
      <c r="H125" s="110">
        <f>Мун.задание!$F$154</f>
        <v>5</v>
      </c>
      <c r="I125" s="172" t="e">
        <f t="shared" si="25"/>
        <v>#DIV/0!</v>
      </c>
      <c r="J125" s="30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1:42" s="33" customFormat="1" ht="24.6" customHeight="1">
      <c r="A126" s="352"/>
      <c r="B126" s="354"/>
      <c r="C126" s="356"/>
      <c r="D126" s="90" t="s">
        <v>100</v>
      </c>
      <c r="E126" s="91" t="s">
        <v>83</v>
      </c>
      <c r="F126" s="100">
        <f>Мун.задание!F140/2</f>
        <v>0</v>
      </c>
      <c r="G126" s="186">
        <f t="shared" ref="G126" si="26">G124*12</f>
        <v>0</v>
      </c>
      <c r="H126" s="110">
        <f>Мун.задание!$F$154</f>
        <v>5</v>
      </c>
      <c r="I126" s="172" t="e">
        <f t="shared" si="25"/>
        <v>#DIV/0!</v>
      </c>
      <c r="J126" s="30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1:42" s="33" customFormat="1" ht="24.6" customHeight="1">
      <c r="A127" s="352"/>
      <c r="B127" s="354"/>
      <c r="C127" s="356"/>
      <c r="D127" s="182" t="s">
        <v>125</v>
      </c>
      <c r="E127" s="183" t="s">
        <v>83</v>
      </c>
      <c r="F127" s="184">
        <f>Мун.задание!F141/2</f>
        <v>0</v>
      </c>
      <c r="G127" s="187">
        <f t="shared" ref="G127" si="27">G125*24</f>
        <v>0</v>
      </c>
      <c r="H127" s="112">
        <f>Мун.задание!$F$154</f>
        <v>5</v>
      </c>
      <c r="I127" s="185" t="e">
        <f t="shared" si="25"/>
        <v>#DIV/0!</v>
      </c>
      <c r="J127" s="30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1:42" s="33" customFormat="1" ht="24.6" customHeight="1">
      <c r="A128" s="351" t="str">
        <f>A67</f>
        <v>853211О.99.0.БВ19АБ84000</v>
      </c>
      <c r="B128" s="353" t="str">
        <f t="shared" ref="B128:C128" si="28">B67</f>
        <v>Обучающиеся за исключением детей инвалидов и инвалидов 
от 3 лет до 8 лет</v>
      </c>
      <c r="C128" s="355" t="str">
        <f t="shared" si="28"/>
        <v>Круглосуточное пребывание</v>
      </c>
      <c r="D128" s="90" t="s">
        <v>131</v>
      </c>
      <c r="E128" s="91" t="s">
        <v>81</v>
      </c>
      <c r="F128" s="51">
        <f>Мун.задание!F142</f>
        <v>0</v>
      </c>
      <c r="G128" s="26">
        <v>0</v>
      </c>
      <c r="H128" s="110">
        <f>Мун.задание!$F$154</f>
        <v>5</v>
      </c>
      <c r="I128" s="172" t="e">
        <f t="shared" ref="I128:I133" si="29">(G128/F128*100+5)-100</f>
        <v>#DIV/0!</v>
      </c>
      <c r="J128" s="30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1:42" s="33" customFormat="1" ht="24.6" customHeight="1">
      <c r="A129" s="352"/>
      <c r="B129" s="354"/>
      <c r="C129" s="356"/>
      <c r="D129" s="90" t="s">
        <v>134</v>
      </c>
      <c r="E129" s="91" t="s">
        <v>81</v>
      </c>
      <c r="F129" s="51">
        <f>Мун.задание!F143</f>
        <v>0</v>
      </c>
      <c r="G129" s="29">
        <v>0</v>
      </c>
      <c r="H129" s="110">
        <f>Мун.задание!$F$154</f>
        <v>5</v>
      </c>
      <c r="I129" s="172" t="e">
        <f t="shared" si="29"/>
        <v>#DIV/0!</v>
      </c>
      <c r="J129" s="30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1:42" s="33" customFormat="1" ht="24.6" customHeight="1">
      <c r="A130" s="352"/>
      <c r="B130" s="354"/>
      <c r="C130" s="356"/>
      <c r="D130" s="90" t="s">
        <v>135</v>
      </c>
      <c r="E130" s="91" t="s">
        <v>82</v>
      </c>
      <c r="F130" s="181">
        <f>F132/12</f>
        <v>0</v>
      </c>
      <c r="G130" s="29">
        <v>0</v>
      </c>
      <c r="H130" s="110">
        <f>Мун.задание!$F$154</f>
        <v>5</v>
      </c>
      <c r="I130" s="172" t="e">
        <f t="shared" si="29"/>
        <v>#DIV/0!</v>
      </c>
      <c r="J130" s="30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1:42" s="33" customFormat="1" ht="24.6" customHeight="1">
      <c r="A131" s="352"/>
      <c r="B131" s="354"/>
      <c r="C131" s="356"/>
      <c r="D131" s="90" t="s">
        <v>136</v>
      </c>
      <c r="E131" s="91" t="s">
        <v>82</v>
      </c>
      <c r="F131" s="181">
        <f>F133/24</f>
        <v>0</v>
      </c>
      <c r="G131" s="29">
        <v>0</v>
      </c>
      <c r="H131" s="110">
        <f>Мун.задание!$F$154</f>
        <v>5</v>
      </c>
      <c r="I131" s="172" t="e">
        <f t="shared" si="29"/>
        <v>#DIV/0!</v>
      </c>
      <c r="J131" s="30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1:42" s="33" customFormat="1" ht="24.6" customHeight="1">
      <c r="A132" s="352"/>
      <c r="B132" s="354"/>
      <c r="C132" s="356"/>
      <c r="D132" s="90" t="s">
        <v>100</v>
      </c>
      <c r="E132" s="91" t="s">
        <v>83</v>
      </c>
      <c r="F132" s="100">
        <f>Мун.задание!F144/2</f>
        <v>0</v>
      </c>
      <c r="G132" s="186">
        <f t="shared" ref="G132" si="30">G130*12</f>
        <v>0</v>
      </c>
      <c r="H132" s="110">
        <f>Мун.задание!$F$154</f>
        <v>5</v>
      </c>
      <c r="I132" s="172" t="e">
        <f t="shared" si="29"/>
        <v>#DIV/0!</v>
      </c>
      <c r="J132" s="30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1:42" s="33" customFormat="1" ht="24.6" customHeight="1">
      <c r="A133" s="352"/>
      <c r="B133" s="354"/>
      <c r="C133" s="356"/>
      <c r="D133" s="90" t="s">
        <v>125</v>
      </c>
      <c r="E133" s="91" t="s">
        <v>83</v>
      </c>
      <c r="F133" s="100">
        <f>Мун.задание!F145/2</f>
        <v>0</v>
      </c>
      <c r="G133" s="186">
        <f t="shared" ref="G133" si="31">G131*24</f>
        <v>0</v>
      </c>
      <c r="H133" s="110">
        <f>Мун.задание!$F$154</f>
        <v>5</v>
      </c>
      <c r="I133" s="172" t="e">
        <f t="shared" si="29"/>
        <v>#DIV/0!</v>
      </c>
      <c r="J133" s="30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1:42" s="18" customFormat="1" ht="24.6" customHeight="1">
      <c r="A134" s="339" t="str">
        <f>A68</f>
        <v>853211О.99.0.БВ19АБ74000</v>
      </c>
      <c r="B134" s="341" t="str">
        <f>B68</f>
        <v>Обучающиеся, за исключением детей-инвалидов и инвалидов от 1 года до 3 лет.</v>
      </c>
      <c r="C134" s="341" t="str">
        <f>C68</f>
        <v>Группа кратковременного пребывания детей</v>
      </c>
      <c r="D134" s="285" t="s">
        <v>131</v>
      </c>
      <c r="E134" s="91" t="s">
        <v>81</v>
      </c>
      <c r="F134" s="51">
        <f>Мун.задание!F146</f>
        <v>1</v>
      </c>
      <c r="G134" s="26">
        <v>0</v>
      </c>
      <c r="H134" s="297">
        <f>Мун.задание!$F$154</f>
        <v>5</v>
      </c>
      <c r="I134" s="172">
        <f t="shared" ref="I134:I145" si="32">(G134/F134*100+5)-100</f>
        <v>-95</v>
      </c>
      <c r="J134" s="30" t="s">
        <v>227</v>
      </c>
    </row>
    <row r="135" spans="1:42" s="18" customFormat="1" ht="24.6" customHeight="1">
      <c r="A135" s="340"/>
      <c r="B135" s="341"/>
      <c r="C135" s="341"/>
      <c r="D135" s="285" t="s">
        <v>134</v>
      </c>
      <c r="E135" s="91" t="s">
        <v>81</v>
      </c>
      <c r="F135" s="51">
        <f>Мун.задание!F147</f>
        <v>0</v>
      </c>
      <c r="G135" s="29">
        <v>0</v>
      </c>
      <c r="H135" s="297">
        <f>Мун.задание!$F$154</f>
        <v>5</v>
      </c>
      <c r="I135" s="172" t="e">
        <f t="shared" si="32"/>
        <v>#DIV/0!</v>
      </c>
      <c r="J135" s="30"/>
    </row>
    <row r="136" spans="1:42" s="18" customFormat="1" ht="24.6" customHeight="1">
      <c r="A136" s="340"/>
      <c r="B136" s="341"/>
      <c r="C136" s="341"/>
      <c r="D136" s="285" t="s">
        <v>135</v>
      </c>
      <c r="E136" s="91" t="s">
        <v>82</v>
      </c>
      <c r="F136" s="181">
        <f>F138/12</f>
        <v>92.625</v>
      </c>
      <c r="G136" s="29">
        <v>0</v>
      </c>
      <c r="H136" s="297">
        <f>Мун.задание!$F$154</f>
        <v>5</v>
      </c>
      <c r="I136" s="172">
        <f t="shared" si="32"/>
        <v>-95</v>
      </c>
      <c r="J136" s="30" t="s">
        <v>227</v>
      </c>
    </row>
    <row r="137" spans="1:42" s="18" customFormat="1" ht="24.6" customHeight="1">
      <c r="A137" s="340"/>
      <c r="B137" s="341"/>
      <c r="C137" s="341"/>
      <c r="D137" s="285" t="s">
        <v>136</v>
      </c>
      <c r="E137" s="91" t="s">
        <v>82</v>
      </c>
      <c r="F137" s="181">
        <f>F139/24</f>
        <v>0</v>
      </c>
      <c r="G137" s="29">
        <v>0</v>
      </c>
      <c r="H137" s="297">
        <f>Мун.задание!$F$154</f>
        <v>5</v>
      </c>
      <c r="I137" s="172" t="e">
        <f t="shared" si="32"/>
        <v>#DIV/0!</v>
      </c>
      <c r="J137" s="30"/>
    </row>
    <row r="138" spans="1:42" s="18" customFormat="1" ht="24.6" customHeight="1">
      <c r="A138" s="340"/>
      <c r="B138" s="341"/>
      <c r="C138" s="341"/>
      <c r="D138" s="285" t="s">
        <v>100</v>
      </c>
      <c r="E138" s="91" t="s">
        <v>83</v>
      </c>
      <c r="F138" s="100">
        <f>Мун.задание!F148/2</f>
        <v>1111.5</v>
      </c>
      <c r="G138" s="186">
        <f t="shared" ref="G138" si="33">G136*12</f>
        <v>0</v>
      </c>
      <c r="H138" s="297">
        <f>Мун.задание!$F$154</f>
        <v>5</v>
      </c>
      <c r="I138" s="172">
        <f t="shared" si="32"/>
        <v>-95</v>
      </c>
      <c r="J138" s="30" t="s">
        <v>227</v>
      </c>
    </row>
    <row r="139" spans="1:42" s="18" customFormat="1" ht="24.6" customHeight="1">
      <c r="A139" s="340"/>
      <c r="B139" s="341"/>
      <c r="C139" s="341"/>
      <c r="D139" s="285" t="s">
        <v>125</v>
      </c>
      <c r="E139" s="91" t="s">
        <v>83</v>
      </c>
      <c r="F139" s="100">
        <f>Мун.задание!F149/2</f>
        <v>0</v>
      </c>
      <c r="G139" s="186">
        <f t="shared" ref="G139" si="34">G137*24</f>
        <v>0</v>
      </c>
      <c r="H139" s="297">
        <f>Мун.задание!$F$154</f>
        <v>5</v>
      </c>
      <c r="I139" s="172" t="e">
        <f t="shared" si="32"/>
        <v>#DIV/0!</v>
      </c>
      <c r="J139" s="30"/>
    </row>
    <row r="140" spans="1:42" s="18" customFormat="1" ht="24.6" customHeight="1">
      <c r="A140" s="339" t="str">
        <f>A69</f>
        <v>853211О.99.0.БВ19АБ80000</v>
      </c>
      <c r="B140" s="341" t="str">
        <f>B69</f>
        <v>Обучающиеся, за исключением детей-инвалидов и инвалидов от 3 лет до 8 лет</v>
      </c>
      <c r="C140" s="341" t="str">
        <f>C69</f>
        <v>Группа кратковременного пребывания детей</v>
      </c>
      <c r="D140" s="285" t="s">
        <v>131</v>
      </c>
      <c r="E140" s="91" t="s">
        <v>81</v>
      </c>
      <c r="F140" s="51">
        <f>Мун.задание!F150</f>
        <v>0</v>
      </c>
      <c r="G140" s="26">
        <v>0</v>
      </c>
      <c r="H140" s="297">
        <f>Мун.задание!$F$154</f>
        <v>5</v>
      </c>
      <c r="I140" s="172" t="e">
        <f t="shared" si="32"/>
        <v>#DIV/0!</v>
      </c>
      <c r="J140" s="30"/>
    </row>
    <row r="141" spans="1:42" s="18" customFormat="1" ht="24.6" customHeight="1">
      <c r="A141" s="340"/>
      <c r="B141" s="341"/>
      <c r="C141" s="341"/>
      <c r="D141" s="285" t="s">
        <v>134</v>
      </c>
      <c r="E141" s="91" t="s">
        <v>81</v>
      </c>
      <c r="F141" s="51">
        <f>Мун.задание!F151</f>
        <v>0</v>
      </c>
      <c r="G141" s="29">
        <v>0</v>
      </c>
      <c r="H141" s="297">
        <f>Мун.задание!$F$154</f>
        <v>5</v>
      </c>
      <c r="I141" s="172" t="e">
        <f t="shared" si="32"/>
        <v>#DIV/0!</v>
      </c>
      <c r="J141" s="30"/>
    </row>
    <row r="142" spans="1:42" s="18" customFormat="1" ht="24.6" customHeight="1">
      <c r="A142" s="340"/>
      <c r="B142" s="341"/>
      <c r="C142" s="341"/>
      <c r="D142" s="285" t="s">
        <v>135</v>
      </c>
      <c r="E142" s="91" t="s">
        <v>82</v>
      </c>
      <c r="F142" s="181">
        <f>F144/12</f>
        <v>0</v>
      </c>
      <c r="G142" s="29">
        <v>0</v>
      </c>
      <c r="H142" s="297">
        <f>Мун.задание!$F$154</f>
        <v>5</v>
      </c>
      <c r="I142" s="172" t="e">
        <f t="shared" si="32"/>
        <v>#DIV/0!</v>
      </c>
      <c r="J142" s="30"/>
    </row>
    <row r="143" spans="1:42" s="18" customFormat="1" ht="24.6" customHeight="1">
      <c r="A143" s="340"/>
      <c r="B143" s="341"/>
      <c r="C143" s="341"/>
      <c r="D143" s="285" t="s">
        <v>136</v>
      </c>
      <c r="E143" s="91" t="s">
        <v>82</v>
      </c>
      <c r="F143" s="181">
        <f>F145/24</f>
        <v>0</v>
      </c>
      <c r="G143" s="29">
        <v>0</v>
      </c>
      <c r="H143" s="297">
        <f>Мун.задание!$F$154</f>
        <v>5</v>
      </c>
      <c r="I143" s="172" t="e">
        <f t="shared" si="32"/>
        <v>#DIV/0!</v>
      </c>
      <c r="J143" s="30"/>
    </row>
    <row r="144" spans="1:42" s="18" customFormat="1" ht="24.6" customHeight="1">
      <c r="A144" s="340"/>
      <c r="B144" s="341"/>
      <c r="C144" s="341"/>
      <c r="D144" s="285" t="s">
        <v>100</v>
      </c>
      <c r="E144" s="91" t="s">
        <v>83</v>
      </c>
      <c r="F144" s="100">
        <f>Мун.задание!F152</f>
        <v>0</v>
      </c>
      <c r="G144" s="186">
        <f t="shared" ref="G144" si="35">G142*12</f>
        <v>0</v>
      </c>
      <c r="H144" s="297">
        <f>Мун.задание!$F$154</f>
        <v>5</v>
      </c>
      <c r="I144" s="172" t="e">
        <f t="shared" si="32"/>
        <v>#DIV/0!</v>
      </c>
      <c r="J144" s="30"/>
    </row>
    <row r="145" spans="1:10" s="18" customFormat="1" ht="24.6" customHeight="1">
      <c r="A145" s="340"/>
      <c r="B145" s="341"/>
      <c r="C145" s="341"/>
      <c r="D145" s="285" t="s">
        <v>125</v>
      </c>
      <c r="E145" s="91" t="s">
        <v>83</v>
      </c>
      <c r="F145" s="100">
        <f>Мун.задание!F153</f>
        <v>0</v>
      </c>
      <c r="G145" s="186">
        <f t="shared" ref="G145" si="36">G143*24</f>
        <v>0</v>
      </c>
      <c r="H145" s="297">
        <f>Мун.задание!$F$154</f>
        <v>5</v>
      </c>
      <c r="I145" s="172" t="e">
        <f t="shared" si="32"/>
        <v>#DIV/0!</v>
      </c>
      <c r="J145" s="30"/>
    </row>
    <row r="146" spans="1:10">
      <c r="A146" s="155"/>
      <c r="B146" s="155"/>
      <c r="C146" s="155"/>
      <c r="D146" s="155"/>
      <c r="E146" s="155"/>
      <c r="F146" s="155"/>
    </row>
    <row r="147" spans="1:10" ht="20.25">
      <c r="A147" s="87" t="s">
        <v>73</v>
      </c>
      <c r="B147" s="155"/>
      <c r="C147" s="155"/>
      <c r="D147" s="155"/>
      <c r="E147" s="155"/>
      <c r="F147" s="155"/>
    </row>
    <row r="148" spans="1:10" ht="15.75">
      <c r="A148" s="344" t="s">
        <v>101</v>
      </c>
      <c r="B148" s="344"/>
      <c r="C148" s="155"/>
      <c r="D148" s="155"/>
      <c r="E148" s="155"/>
      <c r="F148" s="155"/>
    </row>
    <row r="149" spans="1:10">
      <c r="A149" s="155"/>
      <c r="B149" s="155"/>
      <c r="C149" s="155"/>
      <c r="D149" s="155"/>
      <c r="E149" s="155"/>
      <c r="F149" s="155"/>
    </row>
    <row r="150" spans="1:10" ht="15.75" thickBot="1">
      <c r="A150" s="155"/>
      <c r="B150" s="155"/>
      <c r="C150" s="155"/>
      <c r="D150" s="155"/>
      <c r="E150" s="155"/>
      <c r="F150" s="155"/>
    </row>
    <row r="151" spans="1:10" ht="14.45" customHeight="1">
      <c r="A151" s="188"/>
      <c r="B151" s="189"/>
      <c r="C151" s="190" t="s">
        <v>62</v>
      </c>
      <c r="D151" s="191"/>
      <c r="E151" s="342" t="s">
        <v>64</v>
      </c>
      <c r="F151" s="343" t="s">
        <v>64</v>
      </c>
    </row>
    <row r="152" spans="1:10" ht="51">
      <c r="A152" s="192" t="s">
        <v>144</v>
      </c>
      <c r="B152" s="31">
        <f>D8</f>
        <v>32</v>
      </c>
      <c r="C152" s="32" t="s">
        <v>228</v>
      </c>
      <c r="D152" s="199" t="s">
        <v>65</v>
      </c>
      <c r="E152" s="200"/>
      <c r="F152" s="201" t="s">
        <v>66</v>
      </c>
    </row>
    <row r="153" spans="1:10">
      <c r="A153" s="193"/>
      <c r="B153" s="194"/>
      <c r="C153" s="195" t="s">
        <v>145</v>
      </c>
      <c r="D153" s="202"/>
      <c r="E153" s="194"/>
      <c r="F153" s="203"/>
    </row>
    <row r="154" spans="1:10" ht="15.75" thickBot="1">
      <c r="A154" s="196" t="s">
        <v>63</v>
      </c>
      <c r="B154" s="197" t="s">
        <v>204</v>
      </c>
      <c r="C154" s="198"/>
      <c r="D154" s="204" t="s">
        <v>63</v>
      </c>
      <c r="E154" s="205" t="str">
        <f>B154</f>
        <v>"15" июля  2018 г.</v>
      </c>
      <c r="F154" s="206"/>
    </row>
  </sheetData>
  <sheetProtection password="CA50" sheet="1" objects="1" scenarios="1"/>
  <mergeCells count="75">
    <mergeCell ref="A128:A133"/>
    <mergeCell ref="B128:B133"/>
    <mergeCell ref="C128:C133"/>
    <mergeCell ref="A72:A73"/>
    <mergeCell ref="B72:B73"/>
    <mergeCell ref="C72:C73"/>
    <mergeCell ref="A80:A85"/>
    <mergeCell ref="B80:B85"/>
    <mergeCell ref="C80:C85"/>
    <mergeCell ref="A86:A91"/>
    <mergeCell ref="B86:B91"/>
    <mergeCell ref="C86:C91"/>
    <mergeCell ref="A92:A97"/>
    <mergeCell ref="B92:B97"/>
    <mergeCell ref="C92:C97"/>
    <mergeCell ref="C122:C127"/>
    <mergeCell ref="D72:J72"/>
    <mergeCell ref="A7:D7"/>
    <mergeCell ref="A56:A57"/>
    <mergeCell ref="B56:B57"/>
    <mergeCell ref="C56:C57"/>
    <mergeCell ref="D56:J56"/>
    <mergeCell ref="A37:A38"/>
    <mergeCell ref="A39:A40"/>
    <mergeCell ref="A41:A42"/>
    <mergeCell ref="A43:A44"/>
    <mergeCell ref="B39:B40"/>
    <mergeCell ref="C39:C40"/>
    <mergeCell ref="B41:B42"/>
    <mergeCell ref="B37:B38"/>
    <mergeCell ref="C37:C38"/>
    <mergeCell ref="A47:A48"/>
    <mergeCell ref="C41:C42"/>
    <mergeCell ref="B43:B44"/>
    <mergeCell ref="C43:C44"/>
    <mergeCell ref="A6:D6"/>
    <mergeCell ref="A35:A36"/>
    <mergeCell ref="B35:B36"/>
    <mergeCell ref="C35:C36"/>
    <mergeCell ref="D35:J35"/>
    <mergeCell ref="A26:A27"/>
    <mergeCell ref="B26:B27"/>
    <mergeCell ref="C26:C27"/>
    <mergeCell ref="D26:J26"/>
    <mergeCell ref="A8:C8"/>
    <mergeCell ref="A45:A46"/>
    <mergeCell ref="B45:B46"/>
    <mergeCell ref="C45:C46"/>
    <mergeCell ref="A74:A79"/>
    <mergeCell ref="B74:B79"/>
    <mergeCell ref="C74:C79"/>
    <mergeCell ref="B47:B48"/>
    <mergeCell ref="C47:C48"/>
    <mergeCell ref="E151:F151"/>
    <mergeCell ref="A148:B148"/>
    <mergeCell ref="A98:A103"/>
    <mergeCell ref="B98:B103"/>
    <mergeCell ref="C98:C103"/>
    <mergeCell ref="A104:A109"/>
    <mergeCell ref="B104:B109"/>
    <mergeCell ref="C104:C109"/>
    <mergeCell ref="A110:A115"/>
    <mergeCell ref="B110:B115"/>
    <mergeCell ref="C110:C115"/>
    <mergeCell ref="A116:A121"/>
    <mergeCell ref="B116:B121"/>
    <mergeCell ref="C116:C121"/>
    <mergeCell ref="A122:A127"/>
    <mergeCell ref="B122:B127"/>
    <mergeCell ref="A134:A139"/>
    <mergeCell ref="B134:B139"/>
    <mergeCell ref="C134:C139"/>
    <mergeCell ref="A140:A145"/>
    <mergeCell ref="B140:B145"/>
    <mergeCell ref="C140:C145"/>
  </mergeCells>
  <conditionalFormatting sqref="I28:I33">
    <cfRule type="cellIs" dxfId="123" priority="42" operator="lessThan">
      <formula>0.02</formula>
    </cfRule>
  </conditionalFormatting>
  <conditionalFormatting sqref="I28:I31">
    <cfRule type="cellIs" dxfId="122" priority="37" operator="greaterThan">
      <formula>0</formula>
    </cfRule>
    <cfRule type="cellIs" dxfId="121" priority="38" operator="lessThan">
      <formula>-0.01</formula>
    </cfRule>
    <cfRule type="cellIs" dxfId="120" priority="39" operator="lessThan">
      <formula>0.02</formula>
    </cfRule>
    <cfRule type="cellIs" dxfId="119" priority="40" operator="greaterThan">
      <formula>0.02</formula>
    </cfRule>
    <cfRule type="cellIs" dxfId="118" priority="41" operator="lessThan">
      <formula>0.02</formula>
    </cfRule>
  </conditionalFormatting>
  <conditionalFormatting sqref="I58:I69">
    <cfRule type="cellIs" dxfId="117" priority="36" operator="lessThan">
      <formula>0.02</formula>
    </cfRule>
  </conditionalFormatting>
  <conditionalFormatting sqref="I58:I69">
    <cfRule type="cellIs" dxfId="116" priority="31" operator="greaterThan">
      <formula>0</formula>
    </cfRule>
    <cfRule type="cellIs" dxfId="115" priority="32" operator="lessThan">
      <formula>-0.01</formula>
    </cfRule>
    <cfRule type="cellIs" dxfId="114" priority="33" operator="lessThan">
      <formula>0.02</formula>
    </cfRule>
    <cfRule type="cellIs" dxfId="113" priority="34" operator="greaterThan">
      <formula>0.02</formula>
    </cfRule>
    <cfRule type="cellIs" dxfId="112" priority="35" operator="lessThan">
      <formula>0.02</formula>
    </cfRule>
  </conditionalFormatting>
  <conditionalFormatting sqref="I74:I145">
    <cfRule type="cellIs" dxfId="111" priority="30" operator="lessThan">
      <formula>0.02</formula>
    </cfRule>
  </conditionalFormatting>
  <conditionalFormatting sqref="I74:I145">
    <cfRule type="cellIs" dxfId="110" priority="25" operator="greaterThan">
      <formula>0</formula>
    </cfRule>
    <cfRule type="cellIs" dxfId="109" priority="26" operator="lessThan">
      <formula>-0.01</formula>
    </cfRule>
    <cfRule type="cellIs" dxfId="108" priority="27" operator="lessThan">
      <formula>0.02</formula>
    </cfRule>
    <cfRule type="cellIs" dxfId="107" priority="28" operator="greaterThan">
      <formula>0.02</formula>
    </cfRule>
    <cfRule type="cellIs" dxfId="106" priority="29" operator="lessThan">
      <formula>0.02</formula>
    </cfRule>
  </conditionalFormatting>
  <conditionalFormatting sqref="I37:I48">
    <cfRule type="cellIs" dxfId="105" priority="14" operator="greaterThan">
      <formula>0</formula>
    </cfRule>
    <cfRule type="cellIs" dxfId="104" priority="15" operator="lessThan">
      <formula>95</formula>
    </cfRule>
    <cfRule type="cellIs" dxfId="103" priority="17" operator="lessThan">
      <formula>95</formula>
    </cfRule>
    <cfRule type="cellIs" dxfId="102" priority="24" operator="lessThan">
      <formula>0.02</formula>
    </cfRule>
  </conditionalFormatting>
  <conditionalFormatting sqref="I37:I48">
    <cfRule type="cellIs" dxfId="101" priority="19" operator="greaterThan">
      <formula>0</formula>
    </cfRule>
    <cfRule type="cellIs" dxfId="100" priority="20" operator="lessThan">
      <formula>-0.01</formula>
    </cfRule>
    <cfRule type="cellIs" dxfId="99" priority="21" operator="lessThan">
      <formula>0.02</formula>
    </cfRule>
    <cfRule type="cellIs" dxfId="98" priority="22" operator="greaterThan">
      <formula>0.02</formula>
    </cfRule>
    <cfRule type="cellIs" dxfId="97" priority="23" operator="lessThan">
      <formula>0.02</formula>
    </cfRule>
  </conditionalFormatting>
  <conditionalFormatting sqref="I86">
    <cfRule type="cellIs" dxfId="96" priority="18" operator="lessThan">
      <formula>-95</formula>
    </cfRule>
  </conditionalFormatting>
  <conditionalFormatting sqref="I87">
    <cfRule type="cellIs" dxfId="95" priority="16" operator="lessThan">
      <formula>-95</formula>
    </cfRule>
  </conditionalFormatting>
  <conditionalFormatting sqref="I64:I69">
    <cfRule type="cellIs" dxfId="94" priority="13" operator="lessThan">
      <formula>0.02</formula>
    </cfRule>
  </conditionalFormatting>
  <conditionalFormatting sqref="I64:I69">
    <cfRule type="cellIs" dxfId="93" priority="8" operator="greaterThan">
      <formula>0</formula>
    </cfRule>
    <cfRule type="cellIs" dxfId="92" priority="9" operator="lessThan">
      <formula>-0.01</formula>
    </cfRule>
    <cfRule type="cellIs" dxfId="91" priority="10" operator="lessThan">
      <formula>0.02</formula>
    </cfRule>
    <cfRule type="cellIs" dxfId="90" priority="11" operator="greaterThan">
      <formula>0.02</formula>
    </cfRule>
    <cfRule type="cellIs" dxfId="89" priority="12" operator="lessThan">
      <formula>0.02</formula>
    </cfRule>
  </conditionalFormatting>
  <conditionalFormatting sqref="I110:I145">
    <cfRule type="cellIs" dxfId="88" priority="6" operator="lessThan">
      <formula>0</formula>
    </cfRule>
    <cfRule type="cellIs" dxfId="87" priority="7" operator="lessThan">
      <formula>0.02</formula>
    </cfRule>
  </conditionalFormatting>
  <conditionalFormatting sqref="I110:I145">
    <cfRule type="cellIs" dxfId="86" priority="1" operator="greaterThan">
      <formula>0</formula>
    </cfRule>
    <cfRule type="cellIs" dxfId="85" priority="2" operator="lessThan">
      <formula>-0.01</formula>
    </cfRule>
    <cfRule type="cellIs" dxfId="84" priority="3" operator="lessThan">
      <formula>0.02</formula>
    </cfRule>
    <cfRule type="cellIs" dxfId="83" priority="4" operator="greaterThan">
      <formula>0.02</formula>
    </cfRule>
    <cfRule type="cellIs" dxfId="82" priority="5" operator="lessThan">
      <formula>0.02</formula>
    </cfRule>
  </conditionalFormatting>
  <hyperlinks>
    <hyperlink ref="B10" r:id="rId1" display="consultantplus://offline/ref=F45CF4563CDD4427B3BC4A7ED23C0A47C4A704BF76D86D2ECA259383D2S5OEK"/>
  </hyperlinks>
  <pageMargins left="0.59055118110236227" right="0.31496062992125984" top="0" bottom="0.19685039370078741" header="0" footer="0"/>
  <pageSetup paperSize="9" scale="64" fitToHeight="15" orientation="landscape" r:id="rId2"/>
  <rowBreaks count="4" manualBreakCount="4">
    <brk id="24" max="16383" man="1"/>
    <brk id="49" max="16383" man="1"/>
    <brk id="6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95"/>
  <sheetViews>
    <sheetView zoomScale="70" zoomScaleNormal="70" workbookViewId="0">
      <selection activeCell="D78" sqref="D78"/>
    </sheetView>
  </sheetViews>
  <sheetFormatPr defaultColWidth="8.85546875" defaultRowHeight="15.75"/>
  <cols>
    <col min="1" max="1" width="6.140625" style="34" customWidth="1"/>
    <col min="2" max="2" width="74.7109375" style="34" customWidth="1"/>
    <col min="3" max="3" width="13.42578125" style="34" customWidth="1"/>
    <col min="4" max="9" width="13.28515625" style="34" customWidth="1"/>
    <col min="10" max="10" width="13.140625" style="34" customWidth="1"/>
    <col min="11" max="11" width="13.140625" style="117" customWidth="1"/>
    <col min="12" max="12" width="15.140625" style="62" customWidth="1"/>
    <col min="13" max="13" width="36.28515625" style="34" customWidth="1"/>
    <col min="14" max="14" width="14.7109375" style="34" customWidth="1"/>
    <col min="15" max="15" width="8.85546875" style="64"/>
    <col min="16" max="16384" width="8.85546875" style="34"/>
  </cols>
  <sheetData>
    <row r="1" spans="1:14">
      <c r="J1" s="35" t="s">
        <v>0</v>
      </c>
    </row>
    <row r="2" spans="1:14">
      <c r="J2" s="35" t="s">
        <v>1</v>
      </c>
    </row>
    <row r="3" spans="1:14">
      <c r="J3" s="35" t="s">
        <v>2</v>
      </c>
    </row>
    <row r="4" spans="1:14">
      <c r="J4" s="35" t="s">
        <v>3</v>
      </c>
    </row>
    <row r="5" spans="1:14">
      <c r="I5" s="34" t="s">
        <v>208</v>
      </c>
      <c r="J5" s="295"/>
    </row>
    <row r="6" spans="1:14">
      <c r="A6" s="378" t="s">
        <v>5</v>
      </c>
      <c r="B6" s="378"/>
      <c r="C6" s="378"/>
      <c r="D6" s="378"/>
      <c r="E6" s="378"/>
      <c r="F6" s="378"/>
      <c r="G6" s="378"/>
      <c r="H6" s="378"/>
    </row>
    <row r="7" spans="1:14" ht="59.45" customHeight="1">
      <c r="A7" s="379" t="str">
        <f>'6 месяцев'!A7:D7</f>
        <v>о выполнении муниципального задания на оказание муниципальных услуг в отношении муниципальных учреждений  городского округа город Рыбинск № 18 на 2018 - 2020 годы  за  6 месяцев  2018 г.</v>
      </c>
      <c r="B7" s="379"/>
      <c r="C7" s="379"/>
      <c r="D7" s="379"/>
      <c r="E7" s="379"/>
      <c r="F7" s="379"/>
      <c r="G7" s="379"/>
      <c r="H7" s="379"/>
    </row>
    <row r="8" spans="1:14" ht="26.45" customHeight="1">
      <c r="A8" s="329" t="str">
        <f>'6 месяцев'!A8:D8</f>
        <v xml:space="preserve">муниципальное дошкольное образовательное учреждение детский сад № </v>
      </c>
      <c r="B8" s="329"/>
      <c r="C8" s="329"/>
      <c r="D8" s="329"/>
      <c r="E8" s="329"/>
      <c r="F8" s="329"/>
      <c r="G8" s="329"/>
      <c r="H8" s="36">
        <f>'6 месяцев'!D8</f>
        <v>32</v>
      </c>
      <c r="I8" s="36"/>
      <c r="J8" s="36"/>
      <c r="K8" s="113"/>
    </row>
    <row r="9" spans="1:14">
      <c r="A9" s="380" t="s">
        <v>8</v>
      </c>
      <c r="B9" s="380"/>
      <c r="C9" s="380"/>
      <c r="D9" s="380"/>
      <c r="E9" s="380"/>
      <c r="F9" s="380"/>
      <c r="G9" s="380"/>
      <c r="H9" s="380"/>
    </row>
    <row r="10" spans="1:14" ht="41.45" customHeight="1">
      <c r="A10" s="67"/>
      <c r="B10" s="69"/>
      <c r="C10" s="383" t="s">
        <v>128</v>
      </c>
      <c r="D10" s="383"/>
      <c r="E10" s="383"/>
      <c r="F10" s="383"/>
      <c r="G10" s="383"/>
      <c r="H10" s="383"/>
      <c r="I10" s="383"/>
      <c r="J10" s="383"/>
      <c r="K10" s="114"/>
      <c r="L10" s="67"/>
      <c r="M10" s="69"/>
      <c r="N10" s="69"/>
    </row>
    <row r="11" spans="1:14" ht="20.45" customHeight="1">
      <c r="A11" s="65"/>
      <c r="B11" s="68"/>
      <c r="C11" s="383" t="s">
        <v>6</v>
      </c>
      <c r="D11" s="383"/>
      <c r="E11" s="383"/>
      <c r="F11" s="383"/>
      <c r="G11" s="383" t="s">
        <v>7</v>
      </c>
      <c r="H11" s="383"/>
      <c r="I11" s="383"/>
      <c r="J11" s="383"/>
      <c r="K11" s="115"/>
      <c r="L11" s="65"/>
      <c r="M11" s="68"/>
      <c r="N11" s="68"/>
    </row>
    <row r="12" spans="1:14" ht="81" customHeight="1">
      <c r="A12" s="66" t="s">
        <v>9</v>
      </c>
      <c r="B12" s="70" t="s">
        <v>13</v>
      </c>
      <c r="C12" s="68" t="s">
        <v>124</v>
      </c>
      <c r="D12" s="37" t="s">
        <v>10</v>
      </c>
      <c r="E12" s="37" t="s">
        <v>11</v>
      </c>
      <c r="F12" s="71" t="s">
        <v>12</v>
      </c>
      <c r="G12" s="72" t="s">
        <v>124</v>
      </c>
      <c r="H12" s="37" t="s">
        <v>10</v>
      </c>
      <c r="I12" s="37" t="s">
        <v>11</v>
      </c>
      <c r="J12" s="38" t="s">
        <v>12</v>
      </c>
      <c r="K12" s="116" t="s">
        <v>147</v>
      </c>
      <c r="L12" s="37" t="str">
        <f>Мун.задание!A28</f>
        <v>Код услуги по общероссийскому базовому (отраслевому) перечню услуг</v>
      </c>
      <c r="M12" s="70" t="s">
        <v>19</v>
      </c>
      <c r="N12" s="70" t="s">
        <v>80</v>
      </c>
    </row>
    <row r="13" spans="1:14" ht="45" customHeight="1">
      <c r="A13" s="39"/>
      <c r="B13" s="73" t="str">
        <f>A8</f>
        <v xml:space="preserve">муниципальное дошкольное образовательное учреждение детский сад № </v>
      </c>
      <c r="C13" s="74">
        <f>H8</f>
        <v>32</v>
      </c>
      <c r="D13" s="42"/>
      <c r="E13" s="42"/>
      <c r="F13" s="75"/>
      <c r="G13" s="76"/>
      <c r="H13" s="42"/>
      <c r="I13" s="42"/>
      <c r="J13" s="75"/>
      <c r="K13" s="118"/>
      <c r="L13" s="77"/>
      <c r="M13" s="78"/>
      <c r="N13" s="78"/>
    </row>
    <row r="14" spans="1:14" s="50" customFormat="1" ht="31.5">
      <c r="A14" s="45">
        <v>1</v>
      </c>
      <c r="B14" s="45" t="str">
        <f>'6 месяцев'!B21</f>
        <v>Реализация основных общеобразовательных программ дошкольного образования</v>
      </c>
      <c r="C14" s="79"/>
      <c r="D14" s="48"/>
      <c r="E14" s="48"/>
      <c r="F14" s="76"/>
      <c r="G14" s="76"/>
      <c r="H14" s="48"/>
      <c r="I14" s="48"/>
      <c r="J14" s="76"/>
      <c r="K14" s="119">
        <f>$C$13</f>
        <v>32</v>
      </c>
      <c r="L14" s="289" t="str">
        <f>Мун.задание!B28</f>
        <v>БВ24</v>
      </c>
      <c r="M14" s="80"/>
      <c r="N14" s="80"/>
    </row>
    <row r="15" spans="1:14" ht="15.6" customHeight="1">
      <c r="A15" s="385"/>
      <c r="B15" s="384" t="s">
        <v>75</v>
      </c>
      <c r="C15" s="79" t="s">
        <v>81</v>
      </c>
      <c r="D15" s="51">
        <f>'6 месяцев'!F37</f>
        <v>52</v>
      </c>
      <c r="E15" s="51">
        <f>'6 месяцев'!G37</f>
        <v>21</v>
      </c>
      <c r="F15" s="81">
        <f t="shared" ref="F15:F17" si="0">E15/D15</f>
        <v>0.40384615384615385</v>
      </c>
      <c r="G15" s="82" t="s">
        <v>26</v>
      </c>
      <c r="H15" s="54"/>
      <c r="I15" s="54"/>
      <c r="J15" s="81" t="e">
        <f t="shared" ref="J15:J17" si="1">I15/H15</f>
        <v>#DIV/0!</v>
      </c>
      <c r="K15" s="377">
        <f t="shared" ref="K15:K78" si="2">$C$13</f>
        <v>32</v>
      </c>
      <c r="L15" s="387" t="str">
        <f>Мун.задание!B28</f>
        <v>БВ24</v>
      </c>
      <c r="M15" s="381" t="str">
        <f>Мун.задание!A46</f>
        <v>801011О.99.0.БВ24ДМ62000</v>
      </c>
      <c r="N15" s="381" t="str">
        <f>Мун.задание!C46</f>
        <v>Очная</v>
      </c>
    </row>
    <row r="16" spans="1:14">
      <c r="A16" s="385"/>
      <c r="B16" s="384"/>
      <c r="C16" s="79" t="s">
        <v>87</v>
      </c>
      <c r="D16" s="54">
        <f>'6 месяцев'!F38</f>
        <v>4816.5</v>
      </c>
      <c r="E16" s="54">
        <f>'6 месяцев'!G38</f>
        <v>1843</v>
      </c>
      <c r="F16" s="81">
        <f t="shared" si="0"/>
        <v>0.38264299802761342</v>
      </c>
      <c r="G16" s="82" t="s">
        <v>26</v>
      </c>
      <c r="H16" s="54">
        <f>'6 месяцев'!F28</f>
        <v>83</v>
      </c>
      <c r="I16" s="54">
        <f>'6 месяцев'!G28</f>
        <v>83</v>
      </c>
      <c r="J16" s="81">
        <f t="shared" si="1"/>
        <v>1</v>
      </c>
      <c r="K16" s="377">
        <f t="shared" si="2"/>
        <v>32</v>
      </c>
      <c r="L16" s="374"/>
      <c r="M16" s="382"/>
      <c r="N16" s="382"/>
    </row>
    <row r="17" spans="1:14" ht="15.6" customHeight="1">
      <c r="A17" s="385"/>
      <c r="B17" s="384" t="s">
        <v>84</v>
      </c>
      <c r="C17" s="79" t="s">
        <v>81</v>
      </c>
      <c r="D17" s="51">
        <f>'6 месяцев'!F39</f>
        <v>187</v>
      </c>
      <c r="E17" s="51">
        <f>'6 месяцев'!G39</f>
        <v>218</v>
      </c>
      <c r="F17" s="81">
        <f t="shared" si="0"/>
        <v>1.1657754010695187</v>
      </c>
      <c r="G17" s="82" t="s">
        <v>26</v>
      </c>
      <c r="H17" s="54"/>
      <c r="I17" s="54"/>
      <c r="J17" s="81" t="e">
        <f t="shared" si="1"/>
        <v>#DIV/0!</v>
      </c>
      <c r="K17" s="377">
        <f t="shared" si="2"/>
        <v>32</v>
      </c>
      <c r="L17" s="387" t="str">
        <f>$L$15</f>
        <v>БВ24</v>
      </c>
      <c r="M17" s="381" t="str">
        <f>Мун.задание!A48</f>
        <v>801011О.99.0.БВ24ДН82000</v>
      </c>
      <c r="N17" s="381" t="str">
        <f>Мун.задание!C48</f>
        <v>Очная</v>
      </c>
    </row>
    <row r="18" spans="1:14">
      <c r="A18" s="385"/>
      <c r="B18" s="384"/>
      <c r="C18" s="79" t="s">
        <v>87</v>
      </c>
      <c r="D18" s="54">
        <f>'6 месяцев'!F40</f>
        <v>17320.875</v>
      </c>
      <c r="E18" s="54">
        <f>'6 месяцев'!G40</f>
        <v>19130</v>
      </c>
      <c r="F18" s="81">
        <f t="shared" ref="F18:F22" si="3">E18/D18</f>
        <v>1.1044476679151602</v>
      </c>
      <c r="G18" s="82" t="s">
        <v>26</v>
      </c>
      <c r="H18" s="54">
        <f>'6 месяцев'!F29</f>
        <v>95.5</v>
      </c>
      <c r="I18" s="54">
        <f>'6 месяцев'!G29</f>
        <v>95.5</v>
      </c>
      <c r="J18" s="81">
        <f t="shared" ref="J18:J59" si="4">I18/H18</f>
        <v>1</v>
      </c>
      <c r="K18" s="377">
        <f t="shared" si="2"/>
        <v>32</v>
      </c>
      <c r="L18" s="374"/>
      <c r="M18" s="382"/>
      <c r="N18" s="382"/>
    </row>
    <row r="19" spans="1:14" ht="15.6" customHeight="1">
      <c r="A19" s="385"/>
      <c r="B19" s="384" t="s">
        <v>89</v>
      </c>
      <c r="C19" s="79" t="s">
        <v>81</v>
      </c>
      <c r="D19" s="51">
        <f>'6 месяцев'!F41</f>
        <v>0</v>
      </c>
      <c r="E19" s="51">
        <f>'6 месяцев'!G41</f>
        <v>0</v>
      </c>
      <c r="F19" s="81" t="e">
        <f t="shared" si="3"/>
        <v>#DIV/0!</v>
      </c>
      <c r="G19" s="82" t="s">
        <v>26</v>
      </c>
      <c r="H19" s="54"/>
      <c r="I19" s="54"/>
      <c r="J19" s="81" t="e">
        <f t="shared" si="4"/>
        <v>#DIV/0!</v>
      </c>
      <c r="K19" s="377">
        <f t="shared" si="2"/>
        <v>32</v>
      </c>
      <c r="L19" s="387" t="str">
        <f t="shared" ref="L19" si="5">$L$15</f>
        <v>БВ24</v>
      </c>
      <c r="M19" s="381" t="str">
        <f>Мун.задание!A50</f>
        <v>801011О.99.0.БВ24АБ22000</v>
      </c>
      <c r="N19" s="381" t="str">
        <f>Мун.задание!C50</f>
        <v>Очная</v>
      </c>
    </row>
    <row r="20" spans="1:14">
      <c r="A20" s="385"/>
      <c r="B20" s="384"/>
      <c r="C20" s="79" t="s">
        <v>87</v>
      </c>
      <c r="D20" s="54">
        <f>'6 месяцев'!F42</f>
        <v>0</v>
      </c>
      <c r="E20" s="54">
        <f>'6 месяцев'!G42</f>
        <v>0</v>
      </c>
      <c r="F20" s="81" t="e">
        <f t="shared" si="3"/>
        <v>#DIV/0!</v>
      </c>
      <c r="G20" s="82" t="s">
        <v>26</v>
      </c>
      <c r="H20" s="54">
        <f>'6 месяцев'!F30</f>
        <v>0</v>
      </c>
      <c r="I20" s="54">
        <f>'6 месяцев'!G30</f>
        <v>0</v>
      </c>
      <c r="J20" s="81" t="e">
        <f t="shared" si="4"/>
        <v>#DIV/0!</v>
      </c>
      <c r="K20" s="377">
        <f t="shared" si="2"/>
        <v>32</v>
      </c>
      <c r="L20" s="374"/>
      <c r="M20" s="382"/>
      <c r="N20" s="382"/>
    </row>
    <row r="21" spans="1:14" ht="15.6" customHeight="1">
      <c r="A21" s="385"/>
      <c r="B21" s="384" t="s">
        <v>90</v>
      </c>
      <c r="C21" s="79" t="s">
        <v>81</v>
      </c>
      <c r="D21" s="51">
        <f>'6 месяцев'!F43</f>
        <v>0</v>
      </c>
      <c r="E21" s="51">
        <f>'6 месяцев'!G43</f>
        <v>0</v>
      </c>
      <c r="F21" s="81" t="e">
        <f t="shared" si="3"/>
        <v>#DIV/0!</v>
      </c>
      <c r="G21" s="82" t="s">
        <v>26</v>
      </c>
      <c r="H21" s="54"/>
      <c r="I21" s="54"/>
      <c r="J21" s="81" t="e">
        <f t="shared" si="4"/>
        <v>#DIV/0!</v>
      </c>
      <c r="K21" s="377">
        <f t="shared" si="2"/>
        <v>32</v>
      </c>
      <c r="L21" s="387" t="str">
        <f t="shared" ref="L21" si="6">$L$15</f>
        <v>БВ24</v>
      </c>
      <c r="M21" s="381" t="str">
        <f>Мун.задание!A52</f>
        <v>801011О.99.0.БВ24АВ42000</v>
      </c>
      <c r="N21" s="381" t="str">
        <f>Мун.задание!C52</f>
        <v>Очная</v>
      </c>
    </row>
    <row r="22" spans="1:14">
      <c r="A22" s="385"/>
      <c r="B22" s="384"/>
      <c r="C22" s="79" t="s">
        <v>87</v>
      </c>
      <c r="D22" s="54">
        <f>'6 месяцев'!F44</f>
        <v>0</v>
      </c>
      <c r="E22" s="54">
        <f>'6 месяцев'!G44</f>
        <v>0</v>
      </c>
      <c r="F22" s="81" t="e">
        <f t="shared" si="3"/>
        <v>#DIV/0!</v>
      </c>
      <c r="G22" s="82" t="s">
        <v>26</v>
      </c>
      <c r="H22" s="54">
        <f>'6 месяцев'!F31</f>
        <v>0</v>
      </c>
      <c r="I22" s="54">
        <f>'6 месяцев'!G31</f>
        <v>0</v>
      </c>
      <c r="J22" s="81" t="e">
        <f t="shared" si="4"/>
        <v>#DIV/0!</v>
      </c>
      <c r="K22" s="377">
        <f t="shared" si="2"/>
        <v>32</v>
      </c>
      <c r="L22" s="374"/>
      <c r="M22" s="382"/>
      <c r="N22" s="382"/>
    </row>
    <row r="23" spans="1:14" s="50" customFormat="1" ht="26.45" customHeight="1">
      <c r="A23" s="45">
        <v>2</v>
      </c>
      <c r="B23" s="45" t="str">
        <f>'6 месяцев'!B51</f>
        <v>Предоставление услуг по дневному уходу за детьми</v>
      </c>
      <c r="C23" s="79"/>
      <c r="D23" s="55"/>
      <c r="E23" s="55"/>
      <c r="F23" s="83"/>
      <c r="G23" s="83"/>
      <c r="H23" s="55"/>
      <c r="I23" s="55"/>
      <c r="J23" s="83"/>
      <c r="K23" s="119">
        <f t="shared" si="2"/>
        <v>32</v>
      </c>
      <c r="L23" s="289" t="str">
        <f>Мун.задание!B82</f>
        <v>БВ19</v>
      </c>
      <c r="M23" s="288"/>
      <c r="N23" s="288"/>
    </row>
    <row r="24" spans="1:14" ht="15.6" customHeight="1">
      <c r="A24" s="385"/>
      <c r="B24" s="348" t="s">
        <v>92</v>
      </c>
      <c r="C24" s="79" t="s">
        <v>132</v>
      </c>
      <c r="D24" s="51">
        <f>'6 месяцев'!F74</f>
        <v>51</v>
      </c>
      <c r="E24" s="51">
        <f>'6 месяцев'!G74</f>
        <v>21</v>
      </c>
      <c r="F24" s="81">
        <f>E24/D24</f>
        <v>0.41176470588235292</v>
      </c>
      <c r="G24" s="82" t="s">
        <v>26</v>
      </c>
      <c r="H24" s="54"/>
      <c r="I24" s="54"/>
      <c r="J24" s="81" t="e">
        <f t="shared" si="4"/>
        <v>#DIV/0!</v>
      </c>
      <c r="K24" s="120">
        <f t="shared" si="2"/>
        <v>32</v>
      </c>
      <c r="L24" s="374" t="str">
        <f>Мун.задание!B82</f>
        <v>БВ19</v>
      </c>
      <c r="M24" s="375" t="str">
        <f>Мун.задание!A106</f>
        <v>853211О.99.0.БВ19АБ76000</v>
      </c>
      <c r="N24" s="375" t="str">
        <f>Мун.задание!C106</f>
        <v>Группа полного дня</v>
      </c>
    </row>
    <row r="25" spans="1:14">
      <c r="A25" s="385"/>
      <c r="B25" s="325"/>
      <c r="C25" s="79" t="s">
        <v>133</v>
      </c>
      <c r="D25" s="51">
        <f>'6 месяцев'!F75</f>
        <v>0</v>
      </c>
      <c r="E25" s="51">
        <f>'6 месяцев'!G75</f>
        <v>0</v>
      </c>
      <c r="F25" s="81" t="e">
        <f t="shared" ref="F25:F59" si="7">E25/D25</f>
        <v>#DIV/0!</v>
      </c>
      <c r="G25" s="82" t="s">
        <v>26</v>
      </c>
      <c r="H25" s="54">
        <f>'6 месяцев'!F58</f>
        <v>98</v>
      </c>
      <c r="I25" s="54">
        <f>'6 месяцев'!G58</f>
        <v>98</v>
      </c>
      <c r="J25" s="81">
        <f t="shared" si="4"/>
        <v>1</v>
      </c>
      <c r="K25" s="120">
        <f t="shared" si="2"/>
        <v>32</v>
      </c>
      <c r="L25" s="374"/>
      <c r="M25" s="376"/>
      <c r="N25" s="376"/>
    </row>
    <row r="26" spans="1:14">
      <c r="A26" s="385"/>
      <c r="B26" s="325"/>
      <c r="C26" s="79" t="s">
        <v>137</v>
      </c>
      <c r="D26" s="54">
        <f>'6 месяцев'!F76</f>
        <v>4723.875</v>
      </c>
      <c r="E26" s="54">
        <f>'6 месяцев'!G76</f>
        <v>1843</v>
      </c>
      <c r="F26" s="81">
        <f t="shared" si="7"/>
        <v>0.39014580191050779</v>
      </c>
      <c r="G26" s="82" t="s">
        <v>26</v>
      </c>
      <c r="H26" s="54"/>
      <c r="I26" s="54"/>
      <c r="J26" s="81" t="e">
        <f t="shared" si="4"/>
        <v>#DIV/0!</v>
      </c>
      <c r="K26" s="120">
        <f t="shared" si="2"/>
        <v>32</v>
      </c>
      <c r="L26" s="374"/>
      <c r="M26" s="376"/>
      <c r="N26" s="376"/>
    </row>
    <row r="27" spans="1:14">
      <c r="A27" s="385"/>
      <c r="B27" s="325"/>
      <c r="C27" s="79" t="s">
        <v>138</v>
      </c>
      <c r="D27" s="54">
        <f>'6 месяцев'!F77</f>
        <v>0</v>
      </c>
      <c r="E27" s="54">
        <f>'6 месяцев'!G77</f>
        <v>0</v>
      </c>
      <c r="F27" s="81" t="e">
        <f t="shared" si="7"/>
        <v>#DIV/0!</v>
      </c>
      <c r="G27" s="82" t="s">
        <v>26</v>
      </c>
      <c r="H27" s="54"/>
      <c r="I27" s="54"/>
      <c r="J27" s="81" t="e">
        <f t="shared" si="4"/>
        <v>#DIV/0!</v>
      </c>
      <c r="K27" s="120">
        <f t="shared" si="2"/>
        <v>32</v>
      </c>
      <c r="L27" s="374"/>
      <c r="M27" s="376"/>
      <c r="N27" s="376"/>
    </row>
    <row r="28" spans="1:14">
      <c r="A28" s="385"/>
      <c r="B28" s="325"/>
      <c r="C28" s="79" t="s">
        <v>126</v>
      </c>
      <c r="D28" s="54">
        <f>'6 месяцев'!F78</f>
        <v>56686.5</v>
      </c>
      <c r="E28" s="54">
        <f>'6 месяцев'!G78</f>
        <v>22116</v>
      </c>
      <c r="F28" s="81">
        <f t="shared" si="7"/>
        <v>0.39014580191050779</v>
      </c>
      <c r="G28" s="82" t="s">
        <v>26</v>
      </c>
      <c r="H28" s="54"/>
      <c r="I28" s="54"/>
      <c r="J28" s="81" t="e">
        <f t="shared" si="4"/>
        <v>#DIV/0!</v>
      </c>
      <c r="K28" s="120">
        <f t="shared" si="2"/>
        <v>32</v>
      </c>
      <c r="L28" s="374"/>
      <c r="M28" s="376"/>
      <c r="N28" s="376"/>
    </row>
    <row r="29" spans="1:14">
      <c r="A29" s="385"/>
      <c r="B29" s="325"/>
      <c r="C29" s="79" t="s">
        <v>127</v>
      </c>
      <c r="D29" s="54">
        <f>'6 месяцев'!F79</f>
        <v>0</v>
      </c>
      <c r="E29" s="54">
        <f>'6 месяцев'!G79</f>
        <v>0</v>
      </c>
      <c r="F29" s="81" t="e">
        <f t="shared" si="7"/>
        <v>#DIV/0!</v>
      </c>
      <c r="G29" s="82" t="s">
        <v>26</v>
      </c>
      <c r="H29" s="54"/>
      <c r="I29" s="54"/>
      <c r="J29" s="81" t="e">
        <f t="shared" si="4"/>
        <v>#DIV/0!</v>
      </c>
      <c r="K29" s="120">
        <f t="shared" si="2"/>
        <v>32</v>
      </c>
      <c r="L29" s="374"/>
      <c r="M29" s="376"/>
      <c r="N29" s="376"/>
    </row>
    <row r="30" spans="1:14" ht="15.6" customHeight="1">
      <c r="A30" s="385"/>
      <c r="B30" s="348" t="s">
        <v>99</v>
      </c>
      <c r="C30" s="79" t="s">
        <v>132</v>
      </c>
      <c r="D30" s="51">
        <f>'6 месяцев'!F80</f>
        <v>187</v>
      </c>
      <c r="E30" s="51">
        <f>'6 месяцев'!G80</f>
        <v>218</v>
      </c>
      <c r="F30" s="81">
        <f t="shared" si="7"/>
        <v>1.1657754010695187</v>
      </c>
      <c r="G30" s="82" t="s">
        <v>26</v>
      </c>
      <c r="H30" s="54"/>
      <c r="I30" s="54"/>
      <c r="J30" s="81" t="e">
        <f t="shared" si="4"/>
        <v>#DIV/0!</v>
      </c>
      <c r="K30" s="120">
        <f t="shared" si="2"/>
        <v>32</v>
      </c>
      <c r="L30" s="374" t="str">
        <f>$L$24</f>
        <v>БВ19</v>
      </c>
      <c r="M30" s="375" t="str">
        <f>Мун.задание!A110</f>
        <v>853211О.99.0.БВ19АБ82000</v>
      </c>
      <c r="N30" s="375" t="str">
        <f>Мун.задание!C110</f>
        <v>Группа полного дня</v>
      </c>
    </row>
    <row r="31" spans="1:14">
      <c r="A31" s="385"/>
      <c r="B31" s="325"/>
      <c r="C31" s="79" t="s">
        <v>133</v>
      </c>
      <c r="D31" s="51">
        <f>'6 месяцев'!F81</f>
        <v>0</v>
      </c>
      <c r="E31" s="51">
        <f>'6 месяцев'!G81</f>
        <v>0</v>
      </c>
      <c r="F31" s="81" t="e">
        <f t="shared" si="7"/>
        <v>#DIV/0!</v>
      </c>
      <c r="G31" s="82" t="s">
        <v>26</v>
      </c>
      <c r="H31" s="54">
        <f>'6 месяцев'!F59</f>
        <v>98</v>
      </c>
      <c r="I31" s="54">
        <f>'6 месяцев'!G59</f>
        <v>98</v>
      </c>
      <c r="J31" s="81">
        <f t="shared" si="4"/>
        <v>1</v>
      </c>
      <c r="K31" s="120">
        <f t="shared" si="2"/>
        <v>32</v>
      </c>
      <c r="L31" s="374"/>
      <c r="M31" s="376"/>
      <c r="N31" s="376"/>
    </row>
    <row r="32" spans="1:14">
      <c r="A32" s="385"/>
      <c r="B32" s="325"/>
      <c r="C32" s="79" t="s">
        <v>137</v>
      </c>
      <c r="D32" s="54">
        <f>'6 месяцев'!F82</f>
        <v>17320.875</v>
      </c>
      <c r="E32" s="54">
        <f>'6 месяцев'!G82</f>
        <v>19130</v>
      </c>
      <c r="F32" s="81">
        <f t="shared" si="7"/>
        <v>1.1044476679151602</v>
      </c>
      <c r="G32" s="82" t="s">
        <v>26</v>
      </c>
      <c r="H32" s="54"/>
      <c r="I32" s="54"/>
      <c r="J32" s="81" t="e">
        <f t="shared" si="4"/>
        <v>#DIV/0!</v>
      </c>
      <c r="K32" s="120">
        <f t="shared" si="2"/>
        <v>32</v>
      </c>
      <c r="L32" s="374"/>
      <c r="M32" s="376"/>
      <c r="N32" s="376"/>
    </row>
    <row r="33" spans="1:14">
      <c r="A33" s="385"/>
      <c r="B33" s="325"/>
      <c r="C33" s="79" t="s">
        <v>138</v>
      </c>
      <c r="D33" s="54">
        <f>'6 месяцев'!F83</f>
        <v>0</v>
      </c>
      <c r="E33" s="54">
        <f>'6 месяцев'!G83</f>
        <v>0</v>
      </c>
      <c r="F33" s="81" t="e">
        <f t="shared" si="7"/>
        <v>#DIV/0!</v>
      </c>
      <c r="G33" s="82" t="s">
        <v>26</v>
      </c>
      <c r="H33" s="54"/>
      <c r="I33" s="54"/>
      <c r="J33" s="81" t="e">
        <f t="shared" si="4"/>
        <v>#DIV/0!</v>
      </c>
      <c r="K33" s="120">
        <f t="shared" si="2"/>
        <v>32</v>
      </c>
      <c r="L33" s="374"/>
      <c r="M33" s="376"/>
      <c r="N33" s="376"/>
    </row>
    <row r="34" spans="1:14" ht="15.6" customHeight="1">
      <c r="A34" s="385"/>
      <c r="B34" s="325"/>
      <c r="C34" s="79" t="s">
        <v>126</v>
      </c>
      <c r="D34" s="54">
        <f>'6 месяцев'!F84</f>
        <v>207850.5</v>
      </c>
      <c r="E34" s="54">
        <f>'6 месяцев'!G84</f>
        <v>229560</v>
      </c>
      <c r="F34" s="81">
        <f t="shared" si="7"/>
        <v>1.1044476679151602</v>
      </c>
      <c r="G34" s="82" t="s">
        <v>26</v>
      </c>
      <c r="H34" s="54"/>
      <c r="I34" s="54"/>
      <c r="J34" s="81" t="e">
        <f t="shared" si="4"/>
        <v>#DIV/0!</v>
      </c>
      <c r="K34" s="120">
        <f t="shared" si="2"/>
        <v>32</v>
      </c>
      <c r="L34" s="374"/>
      <c r="M34" s="376"/>
      <c r="N34" s="376"/>
    </row>
    <row r="35" spans="1:14">
      <c r="A35" s="385"/>
      <c r="B35" s="325"/>
      <c r="C35" s="79" t="s">
        <v>127</v>
      </c>
      <c r="D35" s="54">
        <f>'6 месяцев'!F85</f>
        <v>0</v>
      </c>
      <c r="E35" s="54">
        <f>'6 месяцев'!G85</f>
        <v>0</v>
      </c>
      <c r="F35" s="81" t="e">
        <f t="shared" si="7"/>
        <v>#DIV/0!</v>
      </c>
      <c r="G35" s="82" t="s">
        <v>26</v>
      </c>
      <c r="H35" s="54"/>
      <c r="I35" s="54"/>
      <c r="J35" s="81" t="e">
        <f t="shared" si="4"/>
        <v>#DIV/0!</v>
      </c>
      <c r="K35" s="120">
        <f t="shared" si="2"/>
        <v>32</v>
      </c>
      <c r="L35" s="374"/>
      <c r="M35" s="376"/>
      <c r="N35" s="376"/>
    </row>
    <row r="36" spans="1:14" ht="15.6" customHeight="1">
      <c r="A36" s="385"/>
      <c r="B36" s="348" t="s">
        <v>93</v>
      </c>
      <c r="C36" s="79" t="s">
        <v>132</v>
      </c>
      <c r="D36" s="51">
        <f>'6 месяцев'!F86</f>
        <v>0</v>
      </c>
      <c r="E36" s="51">
        <f>'6 месяцев'!G86</f>
        <v>0</v>
      </c>
      <c r="F36" s="81" t="e">
        <f t="shared" si="7"/>
        <v>#DIV/0!</v>
      </c>
      <c r="G36" s="82" t="s">
        <v>26</v>
      </c>
      <c r="H36" s="54"/>
      <c r="I36" s="54"/>
      <c r="J36" s="81" t="e">
        <f t="shared" si="4"/>
        <v>#DIV/0!</v>
      </c>
      <c r="K36" s="120">
        <f t="shared" si="2"/>
        <v>32</v>
      </c>
      <c r="L36" s="374" t="str">
        <f t="shared" ref="L36" si="8">$L$24</f>
        <v>БВ19</v>
      </c>
      <c r="M36" s="375" t="str">
        <f>Мун.задание!A114</f>
        <v>853211О.99.0.БВ19АА08000</v>
      </c>
      <c r="N36" s="375" t="str">
        <f>Мун.задание!C114</f>
        <v>Группа полного дня</v>
      </c>
    </row>
    <row r="37" spans="1:14">
      <c r="A37" s="385"/>
      <c r="B37" s="325"/>
      <c r="C37" s="79" t="s">
        <v>133</v>
      </c>
      <c r="D37" s="51">
        <f>'6 месяцев'!F87</f>
        <v>0</v>
      </c>
      <c r="E37" s="51">
        <f>'6 месяцев'!G87</f>
        <v>0</v>
      </c>
      <c r="F37" s="81" t="e">
        <f t="shared" si="7"/>
        <v>#DIV/0!</v>
      </c>
      <c r="G37" s="82" t="s">
        <v>26</v>
      </c>
      <c r="H37" s="54">
        <f>'6 месяцев'!F60</f>
        <v>0</v>
      </c>
      <c r="I37" s="54">
        <f>'6 месяцев'!G60</f>
        <v>0</v>
      </c>
      <c r="J37" s="81" t="e">
        <f t="shared" si="4"/>
        <v>#DIV/0!</v>
      </c>
      <c r="K37" s="120">
        <f t="shared" si="2"/>
        <v>32</v>
      </c>
      <c r="L37" s="374"/>
      <c r="M37" s="376"/>
      <c r="N37" s="376"/>
    </row>
    <row r="38" spans="1:14">
      <c r="A38" s="385"/>
      <c r="B38" s="325"/>
      <c r="C38" s="79" t="s">
        <v>137</v>
      </c>
      <c r="D38" s="54">
        <f>'6 месяцев'!F88</f>
        <v>0</v>
      </c>
      <c r="E38" s="54">
        <f>'6 месяцев'!G88</f>
        <v>0</v>
      </c>
      <c r="F38" s="81" t="e">
        <f t="shared" si="7"/>
        <v>#DIV/0!</v>
      </c>
      <c r="G38" s="82" t="s">
        <v>26</v>
      </c>
      <c r="H38" s="54"/>
      <c r="I38" s="54"/>
      <c r="J38" s="81" t="e">
        <f t="shared" si="4"/>
        <v>#DIV/0!</v>
      </c>
      <c r="K38" s="120">
        <f t="shared" si="2"/>
        <v>32</v>
      </c>
      <c r="L38" s="374"/>
      <c r="M38" s="376"/>
      <c r="N38" s="376"/>
    </row>
    <row r="39" spans="1:14">
      <c r="A39" s="385"/>
      <c r="B39" s="325"/>
      <c r="C39" s="79" t="s">
        <v>138</v>
      </c>
      <c r="D39" s="54">
        <f>'6 месяцев'!F89</f>
        <v>0</v>
      </c>
      <c r="E39" s="54">
        <f>'6 месяцев'!G89</f>
        <v>0</v>
      </c>
      <c r="F39" s="81" t="e">
        <f t="shared" si="7"/>
        <v>#DIV/0!</v>
      </c>
      <c r="G39" s="82" t="s">
        <v>26</v>
      </c>
      <c r="H39" s="54"/>
      <c r="I39" s="54"/>
      <c r="J39" s="81" t="e">
        <f t="shared" si="4"/>
        <v>#DIV/0!</v>
      </c>
      <c r="K39" s="120">
        <f t="shared" si="2"/>
        <v>32</v>
      </c>
      <c r="L39" s="374"/>
      <c r="M39" s="376"/>
      <c r="N39" s="376"/>
    </row>
    <row r="40" spans="1:14">
      <c r="A40" s="385"/>
      <c r="B40" s="325"/>
      <c r="C40" s="79" t="s">
        <v>126</v>
      </c>
      <c r="D40" s="54">
        <f>'6 месяцев'!F90</f>
        <v>0</v>
      </c>
      <c r="E40" s="54">
        <f>'6 месяцев'!G90</f>
        <v>0</v>
      </c>
      <c r="F40" s="81" t="e">
        <f t="shared" si="7"/>
        <v>#DIV/0!</v>
      </c>
      <c r="G40" s="82" t="s">
        <v>26</v>
      </c>
      <c r="H40" s="54"/>
      <c r="I40" s="54"/>
      <c r="J40" s="81" t="e">
        <f t="shared" si="4"/>
        <v>#DIV/0!</v>
      </c>
      <c r="K40" s="120">
        <f t="shared" si="2"/>
        <v>32</v>
      </c>
      <c r="L40" s="374"/>
      <c r="M40" s="376"/>
      <c r="N40" s="376"/>
    </row>
    <row r="41" spans="1:14">
      <c r="A41" s="385"/>
      <c r="B41" s="325"/>
      <c r="C41" s="79" t="s">
        <v>127</v>
      </c>
      <c r="D41" s="54">
        <f>'6 месяцев'!F91</f>
        <v>0</v>
      </c>
      <c r="E41" s="54">
        <f>'6 месяцев'!G91</f>
        <v>0</v>
      </c>
      <c r="F41" s="81" t="e">
        <f t="shared" si="7"/>
        <v>#DIV/0!</v>
      </c>
      <c r="G41" s="82" t="s">
        <v>26</v>
      </c>
      <c r="H41" s="54"/>
      <c r="I41" s="54"/>
      <c r="J41" s="81" t="e">
        <f t="shared" si="4"/>
        <v>#DIV/0!</v>
      </c>
      <c r="K41" s="120">
        <f t="shared" si="2"/>
        <v>32</v>
      </c>
      <c r="L41" s="374"/>
      <c r="M41" s="376"/>
      <c r="N41" s="376"/>
    </row>
    <row r="42" spans="1:14" ht="15.6" customHeight="1">
      <c r="A42" s="385"/>
      <c r="B42" s="348" t="s">
        <v>94</v>
      </c>
      <c r="C42" s="79" t="s">
        <v>132</v>
      </c>
      <c r="D42" s="51">
        <f>'6 месяцев'!F92</f>
        <v>0</v>
      </c>
      <c r="E42" s="51">
        <f>'6 месяцев'!G92</f>
        <v>0</v>
      </c>
      <c r="F42" s="81" t="e">
        <f t="shared" si="7"/>
        <v>#DIV/0!</v>
      </c>
      <c r="G42" s="82" t="s">
        <v>26</v>
      </c>
      <c r="H42" s="54"/>
      <c r="I42" s="54"/>
      <c r="J42" s="81" t="e">
        <f t="shared" si="4"/>
        <v>#DIV/0!</v>
      </c>
      <c r="K42" s="120">
        <f t="shared" si="2"/>
        <v>32</v>
      </c>
      <c r="L42" s="374" t="str">
        <f t="shared" ref="L42" si="9">$L$24</f>
        <v>БВ19</v>
      </c>
      <c r="M42" s="375" t="str">
        <f>Мун.задание!A118</f>
        <v>853211О.99.0.БВ19АА14000</v>
      </c>
      <c r="N42" s="375" t="str">
        <f>Мун.задание!C118</f>
        <v>Группа полного дня</v>
      </c>
    </row>
    <row r="43" spans="1:14">
      <c r="A43" s="385"/>
      <c r="B43" s="325"/>
      <c r="C43" s="79" t="s">
        <v>133</v>
      </c>
      <c r="D43" s="51">
        <f>'6 месяцев'!F93</f>
        <v>0</v>
      </c>
      <c r="E43" s="51">
        <f>'6 месяцев'!G93</f>
        <v>0</v>
      </c>
      <c r="F43" s="81" t="e">
        <f t="shared" si="7"/>
        <v>#DIV/0!</v>
      </c>
      <c r="G43" s="82" t="s">
        <v>26</v>
      </c>
      <c r="H43" s="54">
        <f>'6 месяцев'!F61</f>
        <v>0</v>
      </c>
      <c r="I43" s="54">
        <f>'6 месяцев'!G61</f>
        <v>0</v>
      </c>
      <c r="J43" s="81" t="e">
        <f t="shared" si="4"/>
        <v>#DIV/0!</v>
      </c>
      <c r="K43" s="120">
        <f t="shared" si="2"/>
        <v>32</v>
      </c>
      <c r="L43" s="374"/>
      <c r="M43" s="376"/>
      <c r="N43" s="376"/>
    </row>
    <row r="44" spans="1:14">
      <c r="A44" s="385"/>
      <c r="B44" s="325"/>
      <c r="C44" s="79" t="s">
        <v>137</v>
      </c>
      <c r="D44" s="54">
        <f>'6 месяцев'!F94</f>
        <v>0</v>
      </c>
      <c r="E44" s="54">
        <f>'6 месяцев'!G94</f>
        <v>0</v>
      </c>
      <c r="F44" s="81" t="e">
        <f t="shared" si="7"/>
        <v>#DIV/0!</v>
      </c>
      <c r="G44" s="82" t="s">
        <v>26</v>
      </c>
      <c r="H44" s="54"/>
      <c r="I44" s="54"/>
      <c r="J44" s="81" t="e">
        <f t="shared" si="4"/>
        <v>#DIV/0!</v>
      </c>
      <c r="K44" s="120">
        <f t="shared" si="2"/>
        <v>32</v>
      </c>
      <c r="L44" s="374"/>
      <c r="M44" s="376"/>
      <c r="N44" s="376"/>
    </row>
    <row r="45" spans="1:14">
      <c r="A45" s="385"/>
      <c r="B45" s="325"/>
      <c r="C45" s="79" t="s">
        <v>138</v>
      </c>
      <c r="D45" s="54">
        <f>'6 месяцев'!F95</f>
        <v>0</v>
      </c>
      <c r="E45" s="54">
        <f>'6 месяцев'!G95</f>
        <v>0</v>
      </c>
      <c r="F45" s="81" t="e">
        <f t="shared" si="7"/>
        <v>#DIV/0!</v>
      </c>
      <c r="G45" s="82" t="s">
        <v>26</v>
      </c>
      <c r="H45" s="54"/>
      <c r="I45" s="54"/>
      <c r="J45" s="81" t="e">
        <f t="shared" si="4"/>
        <v>#DIV/0!</v>
      </c>
      <c r="K45" s="120">
        <f t="shared" si="2"/>
        <v>32</v>
      </c>
      <c r="L45" s="374"/>
      <c r="M45" s="376"/>
      <c r="N45" s="376"/>
    </row>
    <row r="46" spans="1:14">
      <c r="A46" s="385"/>
      <c r="B46" s="325"/>
      <c r="C46" s="79" t="s">
        <v>126</v>
      </c>
      <c r="D46" s="54">
        <f>'6 месяцев'!F96</f>
        <v>0</v>
      </c>
      <c r="E46" s="54">
        <f>'6 месяцев'!G96</f>
        <v>0</v>
      </c>
      <c r="F46" s="81" t="e">
        <f t="shared" si="7"/>
        <v>#DIV/0!</v>
      </c>
      <c r="G46" s="82" t="s">
        <v>26</v>
      </c>
      <c r="H46" s="54"/>
      <c r="I46" s="54"/>
      <c r="J46" s="81" t="e">
        <f t="shared" si="4"/>
        <v>#DIV/0!</v>
      </c>
      <c r="K46" s="120">
        <f t="shared" si="2"/>
        <v>32</v>
      </c>
      <c r="L46" s="374"/>
      <c r="M46" s="376"/>
      <c r="N46" s="376"/>
    </row>
    <row r="47" spans="1:14">
      <c r="A47" s="385"/>
      <c r="B47" s="325"/>
      <c r="C47" s="79" t="s">
        <v>127</v>
      </c>
      <c r="D47" s="54">
        <f>'6 месяцев'!F97</f>
        <v>0</v>
      </c>
      <c r="E47" s="54">
        <f>'6 месяцев'!G97</f>
        <v>0</v>
      </c>
      <c r="F47" s="81" t="e">
        <f t="shared" si="7"/>
        <v>#DIV/0!</v>
      </c>
      <c r="G47" s="82" t="s">
        <v>26</v>
      </c>
      <c r="H47" s="54"/>
      <c r="I47" s="54"/>
      <c r="J47" s="81" t="e">
        <f t="shared" si="4"/>
        <v>#DIV/0!</v>
      </c>
      <c r="K47" s="120">
        <f t="shared" si="2"/>
        <v>32</v>
      </c>
      <c r="L47" s="374"/>
      <c r="M47" s="376"/>
      <c r="N47" s="376"/>
    </row>
    <row r="48" spans="1:14" ht="15.6" customHeight="1">
      <c r="A48" s="385"/>
      <c r="B48" s="348" t="s">
        <v>95</v>
      </c>
      <c r="C48" s="79" t="s">
        <v>132</v>
      </c>
      <c r="D48" s="51">
        <f>'6 месяцев'!F98</f>
        <v>0</v>
      </c>
      <c r="E48" s="51">
        <f>'6 месяцев'!G98</f>
        <v>0</v>
      </c>
      <c r="F48" s="81" t="e">
        <f t="shared" si="7"/>
        <v>#DIV/0!</v>
      </c>
      <c r="G48" s="82" t="s">
        <v>26</v>
      </c>
      <c r="H48" s="54"/>
      <c r="I48" s="54"/>
      <c r="J48" s="81" t="e">
        <f t="shared" si="4"/>
        <v>#DIV/0!</v>
      </c>
      <c r="K48" s="120">
        <f t="shared" si="2"/>
        <v>32</v>
      </c>
      <c r="L48" s="374" t="str">
        <f t="shared" ref="L48" si="10">$L$24</f>
        <v>БВ19</v>
      </c>
      <c r="M48" s="375" t="str">
        <f>Мун.задание!A122</f>
        <v>853211О.99.0.БВ19АБ34000</v>
      </c>
      <c r="N48" s="375" t="str">
        <f>Мун.задание!C122</f>
        <v>Группа полного дня</v>
      </c>
    </row>
    <row r="49" spans="1:14">
      <c r="A49" s="385"/>
      <c r="B49" s="325"/>
      <c r="C49" s="79" t="s">
        <v>133</v>
      </c>
      <c r="D49" s="51">
        <f>'6 месяцев'!F99</f>
        <v>0</v>
      </c>
      <c r="E49" s="51">
        <f>'6 месяцев'!G99</f>
        <v>0</v>
      </c>
      <c r="F49" s="81" t="e">
        <f t="shared" si="7"/>
        <v>#DIV/0!</v>
      </c>
      <c r="G49" s="82" t="s">
        <v>26</v>
      </c>
      <c r="H49" s="54">
        <f>'6 месяцев'!F62</f>
        <v>0</v>
      </c>
      <c r="I49" s="54">
        <f>'6 месяцев'!G62</f>
        <v>0</v>
      </c>
      <c r="J49" s="81" t="e">
        <f t="shared" si="4"/>
        <v>#DIV/0!</v>
      </c>
      <c r="K49" s="120">
        <f t="shared" si="2"/>
        <v>32</v>
      </c>
      <c r="L49" s="374"/>
      <c r="M49" s="376"/>
      <c r="N49" s="376"/>
    </row>
    <row r="50" spans="1:14">
      <c r="A50" s="385"/>
      <c r="B50" s="325"/>
      <c r="C50" s="79" t="s">
        <v>137</v>
      </c>
      <c r="D50" s="54">
        <f>'6 месяцев'!F100</f>
        <v>0</v>
      </c>
      <c r="E50" s="54">
        <f>'6 месяцев'!G100</f>
        <v>0</v>
      </c>
      <c r="F50" s="81" t="e">
        <f t="shared" si="7"/>
        <v>#DIV/0!</v>
      </c>
      <c r="G50" s="82" t="s">
        <v>26</v>
      </c>
      <c r="H50" s="54"/>
      <c r="I50" s="54"/>
      <c r="J50" s="81" t="e">
        <f t="shared" si="4"/>
        <v>#DIV/0!</v>
      </c>
      <c r="K50" s="120">
        <f t="shared" si="2"/>
        <v>32</v>
      </c>
      <c r="L50" s="374"/>
      <c r="M50" s="376"/>
      <c r="N50" s="376"/>
    </row>
    <row r="51" spans="1:14">
      <c r="A51" s="385"/>
      <c r="B51" s="325"/>
      <c r="C51" s="79" t="s">
        <v>138</v>
      </c>
      <c r="D51" s="54">
        <f>'6 месяцев'!F101</f>
        <v>0</v>
      </c>
      <c r="E51" s="54">
        <f>'6 месяцев'!G101</f>
        <v>0</v>
      </c>
      <c r="F51" s="81" t="e">
        <f t="shared" si="7"/>
        <v>#DIV/0!</v>
      </c>
      <c r="G51" s="82" t="s">
        <v>26</v>
      </c>
      <c r="H51" s="54"/>
      <c r="I51" s="54"/>
      <c r="J51" s="81" t="e">
        <f t="shared" si="4"/>
        <v>#DIV/0!</v>
      </c>
      <c r="K51" s="120">
        <f t="shared" si="2"/>
        <v>32</v>
      </c>
      <c r="L51" s="374"/>
      <c r="M51" s="376"/>
      <c r="N51" s="376"/>
    </row>
    <row r="52" spans="1:14">
      <c r="A52" s="385"/>
      <c r="B52" s="325"/>
      <c r="C52" s="79" t="s">
        <v>126</v>
      </c>
      <c r="D52" s="54">
        <f>'6 месяцев'!F102</f>
        <v>0</v>
      </c>
      <c r="E52" s="54">
        <f>'6 месяцев'!G102</f>
        <v>0</v>
      </c>
      <c r="F52" s="81" t="e">
        <f t="shared" si="7"/>
        <v>#DIV/0!</v>
      </c>
      <c r="G52" s="82" t="s">
        <v>26</v>
      </c>
      <c r="H52" s="54"/>
      <c r="I52" s="54"/>
      <c r="J52" s="81" t="e">
        <f t="shared" si="4"/>
        <v>#DIV/0!</v>
      </c>
      <c r="K52" s="120">
        <f t="shared" si="2"/>
        <v>32</v>
      </c>
      <c r="L52" s="374"/>
      <c r="M52" s="376"/>
      <c r="N52" s="376"/>
    </row>
    <row r="53" spans="1:14">
      <c r="A53" s="385"/>
      <c r="B53" s="325"/>
      <c r="C53" s="79" t="s">
        <v>127</v>
      </c>
      <c r="D53" s="54">
        <f>'6 месяцев'!F103</f>
        <v>0</v>
      </c>
      <c r="E53" s="54">
        <f>'6 месяцев'!G103</f>
        <v>0</v>
      </c>
      <c r="F53" s="81" t="e">
        <f t="shared" si="7"/>
        <v>#DIV/0!</v>
      </c>
      <c r="G53" s="82" t="s">
        <v>26</v>
      </c>
      <c r="H53" s="54"/>
      <c r="I53" s="54"/>
      <c r="J53" s="81" t="e">
        <f t="shared" si="4"/>
        <v>#DIV/0!</v>
      </c>
      <c r="K53" s="120">
        <f t="shared" si="2"/>
        <v>32</v>
      </c>
      <c r="L53" s="374"/>
      <c r="M53" s="376"/>
      <c r="N53" s="376"/>
    </row>
    <row r="54" spans="1:14" ht="15.6" customHeight="1">
      <c r="A54" s="385"/>
      <c r="B54" s="348" t="s">
        <v>96</v>
      </c>
      <c r="C54" s="79" t="s">
        <v>132</v>
      </c>
      <c r="D54" s="51">
        <f>'6 месяцев'!F104</f>
        <v>0</v>
      </c>
      <c r="E54" s="51">
        <f>'6 месяцев'!G104</f>
        <v>0</v>
      </c>
      <c r="F54" s="81" t="e">
        <f t="shared" si="7"/>
        <v>#DIV/0!</v>
      </c>
      <c r="G54" s="82" t="s">
        <v>26</v>
      </c>
      <c r="H54" s="54"/>
      <c r="I54" s="54"/>
      <c r="J54" s="81" t="e">
        <f t="shared" si="4"/>
        <v>#DIV/0!</v>
      </c>
      <c r="K54" s="120">
        <f t="shared" si="2"/>
        <v>32</v>
      </c>
      <c r="L54" s="374" t="str">
        <f t="shared" ref="L54" si="11">$L$24</f>
        <v>БВ19</v>
      </c>
      <c r="M54" s="375" t="str">
        <f>Мун.задание!A126</f>
        <v>853211О.99.0.БВ19АБ40000</v>
      </c>
      <c r="N54" s="375" t="str">
        <f>Мун.задание!C126</f>
        <v>Группа полного дня</v>
      </c>
    </row>
    <row r="55" spans="1:14">
      <c r="A55" s="385"/>
      <c r="B55" s="325"/>
      <c r="C55" s="79" t="s">
        <v>133</v>
      </c>
      <c r="D55" s="51">
        <f>'6 месяцев'!F105</f>
        <v>0</v>
      </c>
      <c r="E55" s="51">
        <f>'6 месяцев'!G105</f>
        <v>0</v>
      </c>
      <c r="F55" s="81" t="e">
        <f t="shared" si="7"/>
        <v>#DIV/0!</v>
      </c>
      <c r="G55" s="82" t="s">
        <v>26</v>
      </c>
      <c r="H55" s="54">
        <f>'6 месяцев'!F63</f>
        <v>0</v>
      </c>
      <c r="I55" s="54">
        <f>'6 месяцев'!G63</f>
        <v>0</v>
      </c>
      <c r="J55" s="81" t="e">
        <f t="shared" si="4"/>
        <v>#DIV/0!</v>
      </c>
      <c r="K55" s="120">
        <f t="shared" si="2"/>
        <v>32</v>
      </c>
      <c r="L55" s="374"/>
      <c r="M55" s="376"/>
      <c r="N55" s="376"/>
    </row>
    <row r="56" spans="1:14">
      <c r="A56" s="385"/>
      <c r="B56" s="325"/>
      <c r="C56" s="79" t="s">
        <v>137</v>
      </c>
      <c r="D56" s="54">
        <f>'6 месяцев'!F106</f>
        <v>0</v>
      </c>
      <c r="E56" s="54">
        <f>'6 месяцев'!G106</f>
        <v>0</v>
      </c>
      <c r="F56" s="81" t="e">
        <f t="shared" si="7"/>
        <v>#DIV/0!</v>
      </c>
      <c r="G56" s="82" t="s">
        <v>26</v>
      </c>
      <c r="H56" s="54"/>
      <c r="I56" s="54"/>
      <c r="J56" s="81" t="e">
        <f t="shared" si="4"/>
        <v>#DIV/0!</v>
      </c>
      <c r="K56" s="120">
        <f t="shared" si="2"/>
        <v>32</v>
      </c>
      <c r="L56" s="374"/>
      <c r="M56" s="376"/>
      <c r="N56" s="376"/>
    </row>
    <row r="57" spans="1:14">
      <c r="A57" s="385"/>
      <c r="B57" s="325"/>
      <c r="C57" s="79" t="s">
        <v>138</v>
      </c>
      <c r="D57" s="54">
        <f>'6 месяцев'!F107</f>
        <v>0</v>
      </c>
      <c r="E57" s="54">
        <f>'6 месяцев'!G107</f>
        <v>0</v>
      </c>
      <c r="F57" s="81" t="e">
        <f t="shared" si="7"/>
        <v>#DIV/0!</v>
      </c>
      <c r="G57" s="82" t="s">
        <v>26</v>
      </c>
      <c r="H57" s="54"/>
      <c r="I57" s="54"/>
      <c r="J57" s="81" t="e">
        <f t="shared" si="4"/>
        <v>#DIV/0!</v>
      </c>
      <c r="K57" s="120">
        <f t="shared" si="2"/>
        <v>32</v>
      </c>
      <c r="L57" s="374"/>
      <c r="M57" s="376"/>
      <c r="N57" s="376"/>
    </row>
    <row r="58" spans="1:14">
      <c r="A58" s="385"/>
      <c r="B58" s="325"/>
      <c r="C58" s="79" t="s">
        <v>126</v>
      </c>
      <c r="D58" s="54">
        <f>'6 месяцев'!F108</f>
        <v>0</v>
      </c>
      <c r="E58" s="54">
        <f>'6 месяцев'!G108</f>
        <v>0</v>
      </c>
      <c r="F58" s="81" t="e">
        <f t="shared" si="7"/>
        <v>#DIV/0!</v>
      </c>
      <c r="G58" s="82" t="s">
        <v>26</v>
      </c>
      <c r="H58" s="54"/>
      <c r="I58" s="54"/>
      <c r="J58" s="81" t="e">
        <f t="shared" si="4"/>
        <v>#DIV/0!</v>
      </c>
      <c r="K58" s="120">
        <f t="shared" si="2"/>
        <v>32</v>
      </c>
      <c r="L58" s="374"/>
      <c r="M58" s="376"/>
      <c r="N58" s="376"/>
    </row>
    <row r="59" spans="1:14">
      <c r="A59" s="385"/>
      <c r="B59" s="325"/>
      <c r="C59" s="79" t="s">
        <v>127</v>
      </c>
      <c r="D59" s="54">
        <f>'6 месяцев'!F109</f>
        <v>0</v>
      </c>
      <c r="E59" s="54">
        <f>'6 месяцев'!G109</f>
        <v>0</v>
      </c>
      <c r="F59" s="81" t="e">
        <f t="shared" si="7"/>
        <v>#DIV/0!</v>
      </c>
      <c r="G59" s="82" t="s">
        <v>26</v>
      </c>
      <c r="H59" s="54"/>
      <c r="I59" s="54"/>
      <c r="J59" s="81" t="e">
        <f t="shared" si="4"/>
        <v>#DIV/0!</v>
      </c>
      <c r="K59" s="120">
        <f t="shared" si="2"/>
        <v>32</v>
      </c>
      <c r="L59" s="374"/>
      <c r="M59" s="376"/>
      <c r="N59" s="376"/>
    </row>
    <row r="60" spans="1:14" ht="15.6" customHeight="1">
      <c r="A60" s="385"/>
      <c r="B60" s="353" t="s">
        <v>95</v>
      </c>
      <c r="C60" s="79" t="s">
        <v>132</v>
      </c>
      <c r="D60" s="51">
        <f>'6 месяцев'!F110</f>
        <v>0</v>
      </c>
      <c r="E60" s="51">
        <f>'6 месяцев'!G110</f>
        <v>0</v>
      </c>
      <c r="F60" s="81" t="e">
        <f t="shared" ref="F60:F83" si="12">E60/D60</f>
        <v>#DIV/0!</v>
      </c>
      <c r="G60" s="82" t="s">
        <v>26</v>
      </c>
      <c r="H60" s="54"/>
      <c r="I60" s="54"/>
      <c r="J60" s="81" t="e">
        <f t="shared" ref="J60:J83" si="13">I60/H60</f>
        <v>#DIV/0!</v>
      </c>
      <c r="K60" s="120">
        <f t="shared" si="2"/>
        <v>32</v>
      </c>
      <c r="L60" s="374" t="str">
        <f t="shared" ref="L60" si="14">$L$24</f>
        <v>БВ19</v>
      </c>
      <c r="M60" s="375" t="str">
        <f>Мун.задание!A130</f>
        <v>853211О.99.0.БВ19АБ36000</v>
      </c>
      <c r="N60" s="375" t="str">
        <f>Мун.задание!C130</f>
        <v>Круглосуточное пребывание</v>
      </c>
    </row>
    <row r="61" spans="1:14">
      <c r="A61" s="385"/>
      <c r="B61" s="386"/>
      <c r="C61" s="79" t="s">
        <v>133</v>
      </c>
      <c r="D61" s="51">
        <f>'6 месяцев'!F111</f>
        <v>0</v>
      </c>
      <c r="E61" s="51">
        <f>'6 месяцев'!G111</f>
        <v>0</v>
      </c>
      <c r="F61" s="81" t="e">
        <f t="shared" si="12"/>
        <v>#DIV/0!</v>
      </c>
      <c r="G61" s="82" t="s">
        <v>26</v>
      </c>
      <c r="H61" s="54">
        <f>'6 месяцев'!F64</f>
        <v>0</v>
      </c>
      <c r="I61" s="54">
        <f>'6 месяцев'!G64</f>
        <v>0</v>
      </c>
      <c r="J61" s="81" t="e">
        <f t="shared" si="13"/>
        <v>#DIV/0!</v>
      </c>
      <c r="K61" s="120">
        <f t="shared" si="2"/>
        <v>32</v>
      </c>
      <c r="L61" s="374"/>
      <c r="M61" s="376"/>
      <c r="N61" s="376"/>
    </row>
    <row r="62" spans="1:14">
      <c r="A62" s="385"/>
      <c r="B62" s="386"/>
      <c r="C62" s="79" t="s">
        <v>137</v>
      </c>
      <c r="D62" s="54">
        <f>'6 месяцев'!F112</f>
        <v>0</v>
      </c>
      <c r="E62" s="54">
        <f>'6 месяцев'!G112</f>
        <v>0</v>
      </c>
      <c r="F62" s="81" t="e">
        <f t="shared" si="12"/>
        <v>#DIV/0!</v>
      </c>
      <c r="G62" s="82" t="s">
        <v>26</v>
      </c>
      <c r="H62" s="54"/>
      <c r="I62" s="54"/>
      <c r="J62" s="81" t="e">
        <f t="shared" si="13"/>
        <v>#DIV/0!</v>
      </c>
      <c r="K62" s="120">
        <f t="shared" si="2"/>
        <v>32</v>
      </c>
      <c r="L62" s="374"/>
      <c r="M62" s="376"/>
      <c r="N62" s="376"/>
    </row>
    <row r="63" spans="1:14">
      <c r="A63" s="385"/>
      <c r="B63" s="386"/>
      <c r="C63" s="79" t="s">
        <v>138</v>
      </c>
      <c r="D63" s="54">
        <f>'6 месяцев'!F113</f>
        <v>0</v>
      </c>
      <c r="E63" s="54">
        <f>'6 месяцев'!G113</f>
        <v>0</v>
      </c>
      <c r="F63" s="81" t="e">
        <f t="shared" si="12"/>
        <v>#DIV/0!</v>
      </c>
      <c r="G63" s="82" t="s">
        <v>26</v>
      </c>
      <c r="H63" s="54"/>
      <c r="I63" s="54"/>
      <c r="J63" s="81" t="e">
        <f t="shared" si="13"/>
        <v>#DIV/0!</v>
      </c>
      <c r="K63" s="120">
        <f t="shared" si="2"/>
        <v>32</v>
      </c>
      <c r="L63" s="374"/>
      <c r="M63" s="376"/>
      <c r="N63" s="376"/>
    </row>
    <row r="64" spans="1:14">
      <c r="A64" s="385"/>
      <c r="B64" s="386"/>
      <c r="C64" s="79" t="s">
        <v>126</v>
      </c>
      <c r="D64" s="54">
        <f>'6 месяцев'!F114</f>
        <v>0</v>
      </c>
      <c r="E64" s="54">
        <f>'6 месяцев'!G114</f>
        <v>0</v>
      </c>
      <c r="F64" s="81" t="e">
        <f t="shared" si="12"/>
        <v>#DIV/0!</v>
      </c>
      <c r="G64" s="82" t="s">
        <v>26</v>
      </c>
      <c r="H64" s="54"/>
      <c r="I64" s="54"/>
      <c r="J64" s="81" t="e">
        <f t="shared" si="13"/>
        <v>#DIV/0!</v>
      </c>
      <c r="K64" s="120">
        <f t="shared" si="2"/>
        <v>32</v>
      </c>
      <c r="L64" s="374"/>
      <c r="M64" s="376"/>
      <c r="N64" s="376"/>
    </row>
    <row r="65" spans="1:14">
      <c r="A65" s="385"/>
      <c r="B65" s="386"/>
      <c r="C65" s="79" t="s">
        <v>127</v>
      </c>
      <c r="D65" s="54">
        <f>'6 месяцев'!F115</f>
        <v>0</v>
      </c>
      <c r="E65" s="54">
        <f>'6 месяцев'!G115</f>
        <v>0</v>
      </c>
      <c r="F65" s="81" t="e">
        <f t="shared" si="12"/>
        <v>#DIV/0!</v>
      </c>
      <c r="G65" s="82" t="s">
        <v>26</v>
      </c>
      <c r="H65" s="54"/>
      <c r="I65" s="54"/>
      <c r="J65" s="81" t="e">
        <f t="shared" si="13"/>
        <v>#DIV/0!</v>
      </c>
      <c r="K65" s="120">
        <f t="shared" si="2"/>
        <v>32</v>
      </c>
      <c r="L65" s="374"/>
      <c r="M65" s="376"/>
      <c r="N65" s="376"/>
    </row>
    <row r="66" spans="1:14" ht="15.6" customHeight="1">
      <c r="A66" s="385"/>
      <c r="B66" s="353" t="s">
        <v>96</v>
      </c>
      <c r="C66" s="79" t="s">
        <v>132</v>
      </c>
      <c r="D66" s="51">
        <f>'6 месяцев'!F116</f>
        <v>0</v>
      </c>
      <c r="E66" s="51">
        <f>'6 месяцев'!G116</f>
        <v>0</v>
      </c>
      <c r="F66" s="81" t="e">
        <f t="shared" si="12"/>
        <v>#DIV/0!</v>
      </c>
      <c r="G66" s="82" t="s">
        <v>26</v>
      </c>
      <c r="H66" s="54"/>
      <c r="I66" s="54"/>
      <c r="J66" s="81" t="e">
        <f t="shared" si="13"/>
        <v>#DIV/0!</v>
      </c>
      <c r="K66" s="120">
        <f t="shared" si="2"/>
        <v>32</v>
      </c>
      <c r="L66" s="374" t="str">
        <f t="shared" ref="L66" si="15">$L$24</f>
        <v>БВ19</v>
      </c>
      <c r="M66" s="375" t="str">
        <f>Мун.задание!A134</f>
        <v>853211О.99.0.БВ19АБ42000</v>
      </c>
      <c r="N66" s="375" t="str">
        <f>Мун.задание!C134</f>
        <v>Круглосуточное пребывание</v>
      </c>
    </row>
    <row r="67" spans="1:14">
      <c r="A67" s="385"/>
      <c r="B67" s="386"/>
      <c r="C67" s="79" t="s">
        <v>133</v>
      </c>
      <c r="D67" s="51">
        <f>'6 месяцев'!F117</f>
        <v>0</v>
      </c>
      <c r="E67" s="51">
        <f>'6 месяцев'!G117</f>
        <v>0</v>
      </c>
      <c r="F67" s="81" t="e">
        <f t="shared" si="12"/>
        <v>#DIV/0!</v>
      </c>
      <c r="G67" s="82" t="s">
        <v>26</v>
      </c>
      <c r="H67" s="54">
        <f>'6 месяцев'!F65</f>
        <v>0</v>
      </c>
      <c r="I67" s="54">
        <f>'6 месяцев'!G65</f>
        <v>0</v>
      </c>
      <c r="J67" s="81" t="e">
        <f t="shared" si="13"/>
        <v>#DIV/0!</v>
      </c>
      <c r="K67" s="120">
        <f t="shared" si="2"/>
        <v>32</v>
      </c>
      <c r="L67" s="374"/>
      <c r="M67" s="376"/>
      <c r="N67" s="376"/>
    </row>
    <row r="68" spans="1:14">
      <c r="A68" s="385"/>
      <c r="B68" s="386"/>
      <c r="C68" s="79" t="s">
        <v>137</v>
      </c>
      <c r="D68" s="54">
        <f>'6 месяцев'!F118</f>
        <v>0</v>
      </c>
      <c r="E68" s="54">
        <f>'6 месяцев'!G118</f>
        <v>0</v>
      </c>
      <c r="F68" s="81" t="e">
        <f t="shared" si="12"/>
        <v>#DIV/0!</v>
      </c>
      <c r="G68" s="82" t="s">
        <v>26</v>
      </c>
      <c r="H68" s="54"/>
      <c r="I68" s="54"/>
      <c r="J68" s="81" t="e">
        <f t="shared" si="13"/>
        <v>#DIV/0!</v>
      </c>
      <c r="K68" s="120">
        <f t="shared" si="2"/>
        <v>32</v>
      </c>
      <c r="L68" s="374"/>
      <c r="M68" s="376"/>
      <c r="N68" s="376"/>
    </row>
    <row r="69" spans="1:14">
      <c r="A69" s="385"/>
      <c r="B69" s="386"/>
      <c r="C69" s="79" t="s">
        <v>138</v>
      </c>
      <c r="D69" s="54">
        <f>'6 месяцев'!F119</f>
        <v>0</v>
      </c>
      <c r="E69" s="54">
        <f>'6 месяцев'!G119</f>
        <v>0</v>
      </c>
      <c r="F69" s="81" t="e">
        <f t="shared" si="12"/>
        <v>#DIV/0!</v>
      </c>
      <c r="G69" s="82" t="s">
        <v>26</v>
      </c>
      <c r="H69" s="54"/>
      <c r="I69" s="54"/>
      <c r="J69" s="81" t="e">
        <f t="shared" si="13"/>
        <v>#DIV/0!</v>
      </c>
      <c r="K69" s="120">
        <f t="shared" si="2"/>
        <v>32</v>
      </c>
      <c r="L69" s="374"/>
      <c r="M69" s="376"/>
      <c r="N69" s="376"/>
    </row>
    <row r="70" spans="1:14">
      <c r="A70" s="385"/>
      <c r="B70" s="386"/>
      <c r="C70" s="79" t="s">
        <v>126</v>
      </c>
      <c r="D70" s="54">
        <f>'6 месяцев'!F120</f>
        <v>0</v>
      </c>
      <c r="E70" s="54">
        <f>'6 месяцев'!G120</f>
        <v>0</v>
      </c>
      <c r="F70" s="81" t="e">
        <f t="shared" si="12"/>
        <v>#DIV/0!</v>
      </c>
      <c r="G70" s="82" t="s">
        <v>26</v>
      </c>
      <c r="H70" s="54"/>
      <c r="I70" s="54"/>
      <c r="J70" s="81" t="e">
        <f t="shared" si="13"/>
        <v>#DIV/0!</v>
      </c>
      <c r="K70" s="120">
        <f t="shared" si="2"/>
        <v>32</v>
      </c>
      <c r="L70" s="374"/>
      <c r="M70" s="376"/>
      <c r="N70" s="376"/>
    </row>
    <row r="71" spans="1:14">
      <c r="A71" s="385"/>
      <c r="B71" s="386"/>
      <c r="C71" s="79" t="s">
        <v>127</v>
      </c>
      <c r="D71" s="54">
        <f>'6 месяцев'!F121</f>
        <v>0</v>
      </c>
      <c r="E71" s="54">
        <f>'6 месяцев'!G121</f>
        <v>0</v>
      </c>
      <c r="F71" s="81" t="e">
        <f t="shared" si="12"/>
        <v>#DIV/0!</v>
      </c>
      <c r="G71" s="82" t="s">
        <v>26</v>
      </c>
      <c r="H71" s="54"/>
      <c r="I71" s="54"/>
      <c r="J71" s="81" t="e">
        <f t="shared" si="13"/>
        <v>#DIV/0!</v>
      </c>
      <c r="K71" s="120">
        <f t="shared" si="2"/>
        <v>32</v>
      </c>
      <c r="L71" s="374"/>
      <c r="M71" s="376"/>
      <c r="N71" s="376"/>
    </row>
    <row r="72" spans="1:14" ht="15.6" customHeight="1">
      <c r="A72" s="385"/>
      <c r="B72" s="353" t="s">
        <v>94</v>
      </c>
      <c r="C72" s="79" t="s">
        <v>132</v>
      </c>
      <c r="D72" s="51">
        <f>'6 месяцев'!F122</f>
        <v>0</v>
      </c>
      <c r="E72" s="51">
        <f>'6 месяцев'!G122</f>
        <v>0</v>
      </c>
      <c r="F72" s="81" t="e">
        <f t="shared" si="12"/>
        <v>#DIV/0!</v>
      </c>
      <c r="G72" s="82" t="s">
        <v>26</v>
      </c>
      <c r="H72" s="54"/>
      <c r="I72" s="54"/>
      <c r="J72" s="81" t="e">
        <f t="shared" si="13"/>
        <v>#DIV/0!</v>
      </c>
      <c r="K72" s="120">
        <f t="shared" si="2"/>
        <v>32</v>
      </c>
      <c r="L72" s="374" t="str">
        <f t="shared" ref="L72" si="16">$L$24</f>
        <v>БВ19</v>
      </c>
      <c r="M72" s="375" t="str">
        <f>Мун.задание!A138</f>
        <v>853211О.99.0.БВ19АА16000</v>
      </c>
      <c r="N72" s="375" t="str">
        <f>Мун.задание!C138</f>
        <v>Круглосуточное пребывание</v>
      </c>
    </row>
    <row r="73" spans="1:14">
      <c r="A73" s="385"/>
      <c r="B73" s="386"/>
      <c r="C73" s="79" t="s">
        <v>133</v>
      </c>
      <c r="D73" s="51">
        <f>'6 месяцев'!F123</f>
        <v>0</v>
      </c>
      <c r="E73" s="51">
        <f>'6 месяцев'!G123</f>
        <v>0</v>
      </c>
      <c r="F73" s="81" t="e">
        <f t="shared" si="12"/>
        <v>#DIV/0!</v>
      </c>
      <c r="G73" s="82" t="s">
        <v>26</v>
      </c>
      <c r="H73" s="54">
        <f>'6 месяцев'!F66</f>
        <v>0</v>
      </c>
      <c r="I73" s="54">
        <f>'6 месяцев'!G66</f>
        <v>0</v>
      </c>
      <c r="J73" s="81" t="e">
        <f t="shared" si="13"/>
        <v>#DIV/0!</v>
      </c>
      <c r="K73" s="120">
        <f t="shared" si="2"/>
        <v>32</v>
      </c>
      <c r="L73" s="374"/>
      <c r="M73" s="376"/>
      <c r="N73" s="376"/>
    </row>
    <row r="74" spans="1:14">
      <c r="A74" s="385"/>
      <c r="B74" s="386"/>
      <c r="C74" s="79" t="s">
        <v>137</v>
      </c>
      <c r="D74" s="54">
        <f>'6 месяцев'!F124</f>
        <v>0</v>
      </c>
      <c r="E74" s="54">
        <f>'6 месяцев'!G124</f>
        <v>0</v>
      </c>
      <c r="F74" s="81" t="e">
        <f t="shared" si="12"/>
        <v>#DIV/0!</v>
      </c>
      <c r="G74" s="82" t="s">
        <v>26</v>
      </c>
      <c r="H74" s="54"/>
      <c r="I74" s="54"/>
      <c r="J74" s="81" t="e">
        <f t="shared" si="13"/>
        <v>#DIV/0!</v>
      </c>
      <c r="K74" s="120">
        <f t="shared" si="2"/>
        <v>32</v>
      </c>
      <c r="L74" s="374"/>
      <c r="M74" s="376"/>
      <c r="N74" s="376"/>
    </row>
    <row r="75" spans="1:14">
      <c r="A75" s="385"/>
      <c r="B75" s="386"/>
      <c r="C75" s="79" t="s">
        <v>138</v>
      </c>
      <c r="D75" s="54">
        <f>'6 месяцев'!F125</f>
        <v>0</v>
      </c>
      <c r="E75" s="54">
        <f>'6 месяцев'!G125</f>
        <v>0</v>
      </c>
      <c r="F75" s="81" t="e">
        <f t="shared" si="12"/>
        <v>#DIV/0!</v>
      </c>
      <c r="G75" s="82" t="s">
        <v>26</v>
      </c>
      <c r="H75" s="54"/>
      <c r="I75" s="54"/>
      <c r="J75" s="81" t="e">
        <f t="shared" si="13"/>
        <v>#DIV/0!</v>
      </c>
      <c r="K75" s="120">
        <f t="shared" si="2"/>
        <v>32</v>
      </c>
      <c r="L75" s="374"/>
      <c r="M75" s="376"/>
      <c r="N75" s="376"/>
    </row>
    <row r="76" spans="1:14">
      <c r="A76" s="385"/>
      <c r="B76" s="386"/>
      <c r="C76" s="79" t="s">
        <v>126</v>
      </c>
      <c r="D76" s="54">
        <f>'6 месяцев'!F126</f>
        <v>0</v>
      </c>
      <c r="E76" s="54">
        <f>'6 месяцев'!G126</f>
        <v>0</v>
      </c>
      <c r="F76" s="81" t="e">
        <f t="shared" si="12"/>
        <v>#DIV/0!</v>
      </c>
      <c r="G76" s="82" t="s">
        <v>26</v>
      </c>
      <c r="H76" s="54"/>
      <c r="I76" s="54"/>
      <c r="J76" s="81" t="e">
        <f t="shared" si="13"/>
        <v>#DIV/0!</v>
      </c>
      <c r="K76" s="120">
        <f t="shared" si="2"/>
        <v>32</v>
      </c>
      <c r="L76" s="374"/>
      <c r="M76" s="376"/>
      <c r="N76" s="376"/>
    </row>
    <row r="77" spans="1:14">
      <c r="A77" s="385"/>
      <c r="B77" s="386"/>
      <c r="C77" s="79" t="s">
        <v>127</v>
      </c>
      <c r="D77" s="54">
        <f>'6 месяцев'!F127</f>
        <v>0</v>
      </c>
      <c r="E77" s="54">
        <f>'6 месяцев'!G127</f>
        <v>0</v>
      </c>
      <c r="F77" s="81" t="e">
        <f t="shared" si="12"/>
        <v>#DIV/0!</v>
      </c>
      <c r="G77" s="82" t="s">
        <v>26</v>
      </c>
      <c r="H77" s="54"/>
      <c r="I77" s="54"/>
      <c r="J77" s="81" t="e">
        <f t="shared" si="13"/>
        <v>#DIV/0!</v>
      </c>
      <c r="K77" s="120">
        <f t="shared" si="2"/>
        <v>32</v>
      </c>
      <c r="L77" s="374"/>
      <c r="M77" s="376"/>
      <c r="N77" s="376"/>
    </row>
    <row r="78" spans="1:14" ht="15.6" customHeight="1">
      <c r="A78" s="385"/>
      <c r="B78" s="353" t="s">
        <v>99</v>
      </c>
      <c r="C78" s="79" t="s">
        <v>132</v>
      </c>
      <c r="D78" s="51">
        <f>'6 месяцев'!F128</f>
        <v>0</v>
      </c>
      <c r="E78" s="51">
        <f>'6 месяцев'!G128</f>
        <v>0</v>
      </c>
      <c r="F78" s="81" t="e">
        <f t="shared" si="12"/>
        <v>#DIV/0!</v>
      </c>
      <c r="G78" s="82" t="s">
        <v>26</v>
      </c>
      <c r="H78" s="54"/>
      <c r="I78" s="54"/>
      <c r="J78" s="81" t="e">
        <f t="shared" si="13"/>
        <v>#DIV/0!</v>
      </c>
      <c r="K78" s="120">
        <f t="shared" si="2"/>
        <v>32</v>
      </c>
      <c r="L78" s="374" t="str">
        <f t="shared" ref="L78" si="17">$L$24</f>
        <v>БВ19</v>
      </c>
      <c r="M78" s="375" t="str">
        <f>Мун.задание!A142</f>
        <v>853211О.99.0.БВ19АБ84000</v>
      </c>
      <c r="N78" s="375" t="str">
        <f>Мун.задание!C142</f>
        <v>Круглосуточное пребывание</v>
      </c>
    </row>
    <row r="79" spans="1:14">
      <c r="A79" s="385"/>
      <c r="B79" s="386"/>
      <c r="C79" s="79" t="s">
        <v>133</v>
      </c>
      <c r="D79" s="51">
        <f>'6 месяцев'!F129</f>
        <v>0</v>
      </c>
      <c r="E79" s="51">
        <f>'6 месяцев'!G129</f>
        <v>0</v>
      </c>
      <c r="F79" s="81" t="e">
        <f t="shared" si="12"/>
        <v>#DIV/0!</v>
      </c>
      <c r="G79" s="82" t="s">
        <v>26</v>
      </c>
      <c r="H79" s="54">
        <f>'6 месяцев'!F67</f>
        <v>0</v>
      </c>
      <c r="I79" s="54">
        <f>'6 месяцев'!G67</f>
        <v>0</v>
      </c>
      <c r="J79" s="81" t="e">
        <f t="shared" si="13"/>
        <v>#DIV/0!</v>
      </c>
      <c r="K79" s="120">
        <f t="shared" ref="K79:K95" si="18">$C$13</f>
        <v>32</v>
      </c>
      <c r="L79" s="374"/>
      <c r="M79" s="376"/>
      <c r="N79" s="376"/>
    </row>
    <row r="80" spans="1:14">
      <c r="A80" s="385"/>
      <c r="B80" s="386"/>
      <c r="C80" s="79" t="s">
        <v>137</v>
      </c>
      <c r="D80" s="54">
        <f>'6 месяцев'!F130</f>
        <v>0</v>
      </c>
      <c r="E80" s="54">
        <f>'6 месяцев'!G130</f>
        <v>0</v>
      </c>
      <c r="F80" s="81" t="e">
        <f t="shared" si="12"/>
        <v>#DIV/0!</v>
      </c>
      <c r="G80" s="82" t="s">
        <v>26</v>
      </c>
      <c r="H80" s="54"/>
      <c r="I80" s="54"/>
      <c r="J80" s="81" t="e">
        <f t="shared" si="13"/>
        <v>#DIV/0!</v>
      </c>
      <c r="K80" s="120">
        <f t="shared" si="18"/>
        <v>32</v>
      </c>
      <c r="L80" s="374"/>
      <c r="M80" s="376"/>
      <c r="N80" s="376"/>
    </row>
    <row r="81" spans="1:14">
      <c r="A81" s="385"/>
      <c r="B81" s="386"/>
      <c r="C81" s="79" t="s">
        <v>138</v>
      </c>
      <c r="D81" s="54">
        <f>'6 месяцев'!F131</f>
        <v>0</v>
      </c>
      <c r="E81" s="54">
        <f>'6 месяцев'!G131</f>
        <v>0</v>
      </c>
      <c r="F81" s="81" t="e">
        <f t="shared" si="12"/>
        <v>#DIV/0!</v>
      </c>
      <c r="G81" s="82" t="s">
        <v>26</v>
      </c>
      <c r="H81" s="54"/>
      <c r="I81" s="54"/>
      <c r="J81" s="81" t="e">
        <f t="shared" si="13"/>
        <v>#DIV/0!</v>
      </c>
      <c r="K81" s="120">
        <f t="shared" si="18"/>
        <v>32</v>
      </c>
      <c r="L81" s="374"/>
      <c r="M81" s="376"/>
      <c r="N81" s="376"/>
    </row>
    <row r="82" spans="1:14">
      <c r="A82" s="385"/>
      <c r="B82" s="386"/>
      <c r="C82" s="79" t="s">
        <v>126</v>
      </c>
      <c r="D82" s="54">
        <f>'6 месяцев'!F132</f>
        <v>0</v>
      </c>
      <c r="E82" s="54">
        <f>'6 месяцев'!G132</f>
        <v>0</v>
      </c>
      <c r="F82" s="81" t="e">
        <f t="shared" si="12"/>
        <v>#DIV/0!</v>
      </c>
      <c r="G82" s="82" t="s">
        <v>26</v>
      </c>
      <c r="H82" s="54"/>
      <c r="I82" s="54"/>
      <c r="J82" s="81" t="e">
        <f t="shared" si="13"/>
        <v>#DIV/0!</v>
      </c>
      <c r="K82" s="120">
        <f t="shared" si="18"/>
        <v>32</v>
      </c>
      <c r="L82" s="374"/>
      <c r="M82" s="376"/>
      <c r="N82" s="376"/>
    </row>
    <row r="83" spans="1:14">
      <c r="A83" s="385"/>
      <c r="B83" s="386"/>
      <c r="C83" s="79" t="s">
        <v>127</v>
      </c>
      <c r="D83" s="54">
        <f>'6 месяцев'!F133</f>
        <v>0</v>
      </c>
      <c r="E83" s="54">
        <f>'6 месяцев'!G133</f>
        <v>0</v>
      </c>
      <c r="F83" s="81" t="e">
        <f t="shared" si="12"/>
        <v>#DIV/0!</v>
      </c>
      <c r="G83" s="82" t="s">
        <v>26</v>
      </c>
      <c r="H83" s="54"/>
      <c r="I83" s="54"/>
      <c r="J83" s="81" t="e">
        <f t="shared" si="13"/>
        <v>#DIV/0!</v>
      </c>
      <c r="K83" s="120">
        <f t="shared" si="18"/>
        <v>32</v>
      </c>
      <c r="L83" s="374"/>
      <c r="M83" s="376"/>
      <c r="N83" s="376"/>
    </row>
    <row r="84" spans="1:14" ht="21.75">
      <c r="A84" s="373"/>
      <c r="B84" s="354" t="str">
        <f>Мун.задание!B146</f>
        <v>Обучающиеся, за исключением детей-инвалидов и инвалидов от 1 года до 3 лет.</v>
      </c>
      <c r="C84" s="79" t="s">
        <v>132</v>
      </c>
      <c r="D84" s="51">
        <f>'6 месяцев'!F134</f>
        <v>1</v>
      </c>
      <c r="E84" s="51">
        <f>'6 месяцев'!G134</f>
        <v>0</v>
      </c>
      <c r="F84" s="81">
        <f t="shared" ref="F84:F95" si="19">E84/D84</f>
        <v>0</v>
      </c>
      <c r="G84" s="82" t="s">
        <v>26</v>
      </c>
      <c r="H84" s="54"/>
      <c r="I84" s="54"/>
      <c r="J84" s="81" t="e">
        <f t="shared" ref="J84:J89" si="20">I84/H84</f>
        <v>#DIV/0!</v>
      </c>
      <c r="K84" s="120">
        <f t="shared" si="18"/>
        <v>32</v>
      </c>
      <c r="L84" s="374" t="str">
        <f t="shared" ref="L84" si="21">$L$24</f>
        <v>БВ19</v>
      </c>
      <c r="M84" s="375" t="str">
        <f>Мун.задание!A146</f>
        <v>853211О.99.0.БВ19АБ74000</v>
      </c>
      <c r="N84" s="376" t="str">
        <f>Мун.задание!C146</f>
        <v>Группа кратковременного пребывания детей</v>
      </c>
    </row>
    <row r="85" spans="1:14">
      <c r="A85" s="373"/>
      <c r="B85" s="354"/>
      <c r="C85" s="79" t="s">
        <v>133</v>
      </c>
      <c r="D85" s="51">
        <f>'6 месяцев'!F135</f>
        <v>0</v>
      </c>
      <c r="E85" s="51">
        <f>'6 месяцев'!G135</f>
        <v>0</v>
      </c>
      <c r="F85" s="81" t="e">
        <f t="shared" si="19"/>
        <v>#DIV/0!</v>
      </c>
      <c r="G85" s="82" t="s">
        <v>26</v>
      </c>
      <c r="H85" s="54">
        <f>'6 месяцев'!F68</f>
        <v>90</v>
      </c>
      <c r="I85" s="54">
        <f>'6 месяцев'!G68</f>
        <v>0</v>
      </c>
      <c r="J85" s="81">
        <f t="shared" si="20"/>
        <v>0</v>
      </c>
      <c r="K85" s="120">
        <f t="shared" si="18"/>
        <v>32</v>
      </c>
      <c r="L85" s="374"/>
      <c r="M85" s="376"/>
      <c r="N85" s="376"/>
    </row>
    <row r="86" spans="1:14">
      <c r="A86" s="373"/>
      <c r="B86" s="354"/>
      <c r="C86" s="79" t="s">
        <v>137</v>
      </c>
      <c r="D86" s="54">
        <f>'6 месяцев'!F136</f>
        <v>92.625</v>
      </c>
      <c r="E86" s="54">
        <f>'6 месяцев'!G136</f>
        <v>0</v>
      </c>
      <c r="F86" s="81">
        <f t="shared" si="19"/>
        <v>0</v>
      </c>
      <c r="G86" s="82" t="s">
        <v>26</v>
      </c>
      <c r="H86" s="54"/>
      <c r="I86" s="54"/>
      <c r="J86" s="81" t="e">
        <f t="shared" si="20"/>
        <v>#DIV/0!</v>
      </c>
      <c r="K86" s="120">
        <f t="shared" si="18"/>
        <v>32</v>
      </c>
      <c r="L86" s="374"/>
      <c r="M86" s="376"/>
      <c r="N86" s="376"/>
    </row>
    <row r="87" spans="1:14">
      <c r="A87" s="373"/>
      <c r="B87" s="354"/>
      <c r="C87" s="79" t="s">
        <v>138</v>
      </c>
      <c r="D87" s="54">
        <f>'6 месяцев'!F137</f>
        <v>0</v>
      </c>
      <c r="E87" s="54">
        <f>'6 месяцев'!G137</f>
        <v>0</v>
      </c>
      <c r="F87" s="81" t="e">
        <f t="shared" si="19"/>
        <v>#DIV/0!</v>
      </c>
      <c r="G87" s="82" t="s">
        <v>26</v>
      </c>
      <c r="H87" s="54"/>
      <c r="I87" s="54"/>
      <c r="J87" s="81" t="e">
        <f t="shared" si="20"/>
        <v>#DIV/0!</v>
      </c>
      <c r="K87" s="120">
        <f t="shared" si="18"/>
        <v>32</v>
      </c>
      <c r="L87" s="374"/>
      <c r="M87" s="376"/>
      <c r="N87" s="376"/>
    </row>
    <row r="88" spans="1:14">
      <c r="A88" s="373"/>
      <c r="B88" s="354"/>
      <c r="C88" s="79" t="s">
        <v>126</v>
      </c>
      <c r="D88" s="54">
        <f>'6 месяцев'!F138</f>
        <v>1111.5</v>
      </c>
      <c r="E88" s="54">
        <f>'6 месяцев'!G138</f>
        <v>0</v>
      </c>
      <c r="F88" s="81">
        <f t="shared" si="19"/>
        <v>0</v>
      </c>
      <c r="G88" s="82" t="s">
        <v>26</v>
      </c>
      <c r="H88" s="54"/>
      <c r="I88" s="54"/>
      <c r="J88" s="81" t="e">
        <f t="shared" si="20"/>
        <v>#DIV/0!</v>
      </c>
      <c r="K88" s="120">
        <f t="shared" si="18"/>
        <v>32</v>
      </c>
      <c r="L88" s="374"/>
      <c r="M88" s="376"/>
      <c r="N88" s="376"/>
    </row>
    <row r="89" spans="1:14">
      <c r="A89" s="373"/>
      <c r="B89" s="354"/>
      <c r="C89" s="79" t="s">
        <v>127</v>
      </c>
      <c r="D89" s="54">
        <f>'6 месяцев'!F139</f>
        <v>0</v>
      </c>
      <c r="E89" s="54">
        <f>'6 месяцев'!G139</f>
        <v>0</v>
      </c>
      <c r="F89" s="81" t="e">
        <f t="shared" si="19"/>
        <v>#DIV/0!</v>
      </c>
      <c r="G89" s="82" t="s">
        <v>26</v>
      </c>
      <c r="H89" s="54"/>
      <c r="I89" s="54"/>
      <c r="J89" s="81" t="e">
        <f t="shared" si="20"/>
        <v>#DIV/0!</v>
      </c>
      <c r="K89" s="120">
        <f t="shared" si="18"/>
        <v>32</v>
      </c>
      <c r="L89" s="374"/>
      <c r="M89" s="376"/>
      <c r="N89" s="376"/>
    </row>
    <row r="90" spans="1:14" ht="21.75">
      <c r="A90" s="373"/>
      <c r="B90" s="354" t="str">
        <f>Мун.задание!B150</f>
        <v>Обучающиеся, за исключением детей-инвалидов и инвалидов от 3 лет до 8 лет</v>
      </c>
      <c r="C90" s="79" t="s">
        <v>132</v>
      </c>
      <c r="D90" s="51">
        <f>'6 месяцев'!F140</f>
        <v>0</v>
      </c>
      <c r="E90" s="51">
        <f>'6 месяцев'!G140</f>
        <v>0</v>
      </c>
      <c r="F90" s="81" t="e">
        <f t="shared" si="19"/>
        <v>#DIV/0!</v>
      </c>
      <c r="G90" s="82" t="s">
        <v>26</v>
      </c>
      <c r="H90" s="54"/>
      <c r="I90" s="54"/>
      <c r="J90" s="81" t="e">
        <f t="shared" ref="J90:J95" si="22">I90/H90</f>
        <v>#DIV/0!</v>
      </c>
      <c r="K90" s="120">
        <f t="shared" si="18"/>
        <v>32</v>
      </c>
      <c r="L90" s="374" t="str">
        <f t="shared" ref="L90" si="23">$L$24</f>
        <v>БВ19</v>
      </c>
      <c r="M90" s="375" t="str">
        <f>Мун.задание!A150</f>
        <v>853211О.99.0.БВ19АБ80000</v>
      </c>
      <c r="N90" s="376" t="str">
        <f>Мун.задание!C150</f>
        <v>Группа кратковременного пребывания детей</v>
      </c>
    </row>
    <row r="91" spans="1:14">
      <c r="A91" s="373"/>
      <c r="B91" s="354"/>
      <c r="C91" s="79" t="s">
        <v>133</v>
      </c>
      <c r="D91" s="51">
        <f>'6 месяцев'!F141</f>
        <v>0</v>
      </c>
      <c r="E91" s="51">
        <f>'6 месяцев'!G141</f>
        <v>0</v>
      </c>
      <c r="F91" s="81" t="e">
        <f t="shared" si="19"/>
        <v>#DIV/0!</v>
      </c>
      <c r="G91" s="82" t="s">
        <v>26</v>
      </c>
      <c r="H91" s="54">
        <f>'6 месяцев'!F69</f>
        <v>0</v>
      </c>
      <c r="I91" s="54">
        <f>'6 месяцев'!G69</f>
        <v>0</v>
      </c>
      <c r="J91" s="81" t="e">
        <f t="shared" si="22"/>
        <v>#DIV/0!</v>
      </c>
      <c r="K91" s="120">
        <f t="shared" si="18"/>
        <v>32</v>
      </c>
      <c r="L91" s="374"/>
      <c r="M91" s="376"/>
      <c r="N91" s="376"/>
    </row>
    <row r="92" spans="1:14">
      <c r="A92" s="373"/>
      <c r="B92" s="354"/>
      <c r="C92" s="79" t="s">
        <v>137</v>
      </c>
      <c r="D92" s="54">
        <f>'6 месяцев'!F142</f>
        <v>0</v>
      </c>
      <c r="E92" s="54">
        <f>'6 месяцев'!G142</f>
        <v>0</v>
      </c>
      <c r="F92" s="81" t="e">
        <f t="shared" si="19"/>
        <v>#DIV/0!</v>
      </c>
      <c r="G92" s="82" t="s">
        <v>26</v>
      </c>
      <c r="H92" s="54"/>
      <c r="I92" s="54"/>
      <c r="J92" s="81" t="e">
        <f t="shared" si="22"/>
        <v>#DIV/0!</v>
      </c>
      <c r="K92" s="120">
        <f t="shared" si="18"/>
        <v>32</v>
      </c>
      <c r="L92" s="374"/>
      <c r="M92" s="376"/>
      <c r="N92" s="376"/>
    </row>
    <row r="93" spans="1:14">
      <c r="A93" s="373"/>
      <c r="B93" s="354"/>
      <c r="C93" s="79" t="s">
        <v>138</v>
      </c>
      <c r="D93" s="54">
        <f>'6 месяцев'!F143</f>
        <v>0</v>
      </c>
      <c r="E93" s="54">
        <f>'6 месяцев'!G143</f>
        <v>0</v>
      </c>
      <c r="F93" s="81" t="e">
        <f t="shared" si="19"/>
        <v>#DIV/0!</v>
      </c>
      <c r="G93" s="82" t="s">
        <v>26</v>
      </c>
      <c r="H93" s="54"/>
      <c r="I93" s="54"/>
      <c r="J93" s="81" t="e">
        <f t="shared" si="22"/>
        <v>#DIV/0!</v>
      </c>
      <c r="K93" s="120">
        <f t="shared" si="18"/>
        <v>32</v>
      </c>
      <c r="L93" s="374"/>
      <c r="M93" s="376"/>
      <c r="N93" s="376"/>
    </row>
    <row r="94" spans="1:14">
      <c r="A94" s="373"/>
      <c r="B94" s="354"/>
      <c r="C94" s="79" t="s">
        <v>126</v>
      </c>
      <c r="D94" s="54">
        <f>'6 месяцев'!F144</f>
        <v>0</v>
      </c>
      <c r="E94" s="54">
        <f>'6 месяцев'!G144</f>
        <v>0</v>
      </c>
      <c r="F94" s="81" t="e">
        <f t="shared" si="19"/>
        <v>#DIV/0!</v>
      </c>
      <c r="G94" s="82" t="s">
        <v>26</v>
      </c>
      <c r="H94" s="54"/>
      <c r="I94" s="54"/>
      <c r="J94" s="81" t="e">
        <f t="shared" si="22"/>
        <v>#DIV/0!</v>
      </c>
      <c r="K94" s="120">
        <f t="shared" si="18"/>
        <v>32</v>
      </c>
      <c r="L94" s="374"/>
      <c r="M94" s="376"/>
      <c r="N94" s="376"/>
    </row>
    <row r="95" spans="1:14">
      <c r="A95" s="373"/>
      <c r="B95" s="354"/>
      <c r="C95" s="79" t="s">
        <v>127</v>
      </c>
      <c r="D95" s="54">
        <f>'6 месяцев'!F145</f>
        <v>0</v>
      </c>
      <c r="E95" s="54">
        <f>'6 месяцев'!G145</f>
        <v>0</v>
      </c>
      <c r="F95" s="81" t="e">
        <f t="shared" si="19"/>
        <v>#DIV/0!</v>
      </c>
      <c r="G95" s="82" t="s">
        <v>26</v>
      </c>
      <c r="H95" s="54"/>
      <c r="I95" s="54"/>
      <c r="J95" s="81" t="e">
        <f t="shared" si="22"/>
        <v>#DIV/0!</v>
      </c>
      <c r="K95" s="120">
        <f t="shared" si="18"/>
        <v>32</v>
      </c>
      <c r="L95" s="374"/>
      <c r="M95" s="376"/>
      <c r="N95" s="376"/>
    </row>
  </sheetData>
  <sheetProtection password="CA50" sheet="1" objects="1" scenarios="1"/>
  <autoFilter ref="A12:O83"/>
  <mergeCells count="91">
    <mergeCell ref="N30:N35"/>
    <mergeCell ref="N72:N77"/>
    <mergeCell ref="N78:N83"/>
    <mergeCell ref="N54:N59"/>
    <mergeCell ref="N60:N65"/>
    <mergeCell ref="N66:N71"/>
    <mergeCell ref="L60:L65"/>
    <mergeCell ref="L15:L16"/>
    <mergeCell ref="L17:L18"/>
    <mergeCell ref="L19:L20"/>
    <mergeCell ref="L21:L22"/>
    <mergeCell ref="L48:L53"/>
    <mergeCell ref="N15:N16"/>
    <mergeCell ref="N17:N18"/>
    <mergeCell ref="N19:N20"/>
    <mergeCell ref="L54:L59"/>
    <mergeCell ref="M17:M18"/>
    <mergeCell ref="M19:M20"/>
    <mergeCell ref="M21:M22"/>
    <mergeCell ref="M24:M29"/>
    <mergeCell ref="M30:M35"/>
    <mergeCell ref="M36:M41"/>
    <mergeCell ref="M42:M47"/>
    <mergeCell ref="N36:N41"/>
    <mergeCell ref="N42:N47"/>
    <mergeCell ref="N48:N53"/>
    <mergeCell ref="N21:N22"/>
    <mergeCell ref="N24:N29"/>
    <mergeCell ref="A78:A83"/>
    <mergeCell ref="B78:B83"/>
    <mergeCell ref="A60:A65"/>
    <mergeCell ref="B60:B65"/>
    <mergeCell ref="A66:A71"/>
    <mergeCell ref="B66:B71"/>
    <mergeCell ref="A72:A77"/>
    <mergeCell ref="B72:B77"/>
    <mergeCell ref="A54:A59"/>
    <mergeCell ref="A15:A16"/>
    <mergeCell ref="A17:A18"/>
    <mergeCell ref="A19:A20"/>
    <mergeCell ref="A21:A22"/>
    <mergeCell ref="A24:A29"/>
    <mergeCell ref="A30:A35"/>
    <mergeCell ref="A36:A41"/>
    <mergeCell ref="A42:A47"/>
    <mergeCell ref="A48:A53"/>
    <mergeCell ref="B48:B53"/>
    <mergeCell ref="B54:B59"/>
    <mergeCell ref="G11:J11"/>
    <mergeCell ref="C11:F11"/>
    <mergeCell ref="C10:J10"/>
    <mergeCell ref="B30:B35"/>
    <mergeCell ref="B36:B41"/>
    <mergeCell ref="B42:B47"/>
    <mergeCell ref="B15:B16"/>
    <mergeCell ref="B17:B18"/>
    <mergeCell ref="B19:B20"/>
    <mergeCell ref="B21:B22"/>
    <mergeCell ref="B24:B29"/>
    <mergeCell ref="A6:H6"/>
    <mergeCell ref="A7:H7"/>
    <mergeCell ref="A9:H9"/>
    <mergeCell ref="A8:G8"/>
    <mergeCell ref="M15:M16"/>
    <mergeCell ref="K15:K16"/>
    <mergeCell ref="K17:K18"/>
    <mergeCell ref="K19:K20"/>
    <mergeCell ref="K21:K22"/>
    <mergeCell ref="M78:M83"/>
    <mergeCell ref="M48:M53"/>
    <mergeCell ref="M54:M59"/>
    <mergeCell ref="M60:M65"/>
    <mergeCell ref="M66:M71"/>
    <mergeCell ref="M72:M77"/>
    <mergeCell ref="L66:L71"/>
    <mergeCell ref="L72:L77"/>
    <mergeCell ref="L78:L83"/>
    <mergeCell ref="L24:L29"/>
    <mergeCell ref="L30:L35"/>
    <mergeCell ref="L36:L41"/>
    <mergeCell ref="L42:L47"/>
    <mergeCell ref="A84:A89"/>
    <mergeCell ref="B84:B89"/>
    <mergeCell ref="L84:L89"/>
    <mergeCell ref="M84:M89"/>
    <mergeCell ref="N84:N89"/>
    <mergeCell ref="A90:A95"/>
    <mergeCell ref="B90:B95"/>
    <mergeCell ref="L90:L95"/>
    <mergeCell ref="M90:M95"/>
    <mergeCell ref="N90:N95"/>
  </mergeCells>
  <conditionalFormatting sqref="F15:F22 J15:J22 F24:F59 J24:J59">
    <cfRule type="cellIs" dxfId="81" priority="9" operator="greaterThan">
      <formula>0</formula>
    </cfRule>
  </conditionalFormatting>
  <conditionalFormatting sqref="F60:F83 J60:J83">
    <cfRule type="cellIs" dxfId="80" priority="8" operator="greaterThan">
      <formula>0</formula>
    </cfRule>
  </conditionalFormatting>
  <conditionalFormatting sqref="F84:F89 J84:J89">
    <cfRule type="cellIs" dxfId="79" priority="7" operator="greaterThan">
      <formula>0</formula>
    </cfRule>
  </conditionalFormatting>
  <conditionalFormatting sqref="F90:F95 J90:J95">
    <cfRule type="cellIs" dxfId="78" priority="6" operator="greaterThan">
      <formula>0</formula>
    </cfRule>
  </conditionalFormatting>
  <conditionalFormatting sqref="F84:F89">
    <cfRule type="cellIs" dxfId="77" priority="5" operator="greaterThan">
      <formula>0</formula>
    </cfRule>
  </conditionalFormatting>
  <conditionalFormatting sqref="F90:F95">
    <cfRule type="cellIs" dxfId="76" priority="4" operator="greaterThan">
      <formula>0</formula>
    </cfRule>
  </conditionalFormatting>
  <conditionalFormatting sqref="J84:J89">
    <cfRule type="cellIs" dxfId="75" priority="3" operator="greaterThan">
      <formula>0</formula>
    </cfRule>
  </conditionalFormatting>
  <conditionalFormatting sqref="J90:J95">
    <cfRule type="cellIs" dxfId="74" priority="2" operator="greaterThan">
      <formula>0</formula>
    </cfRule>
  </conditionalFormatting>
  <conditionalFormatting sqref="J84:J89">
    <cfRule type="cellIs" dxfId="73" priority="1" operator="greaterThan">
      <formula>0</formula>
    </cfRule>
  </conditionalFormatting>
  <pageMargins left="0.31496062992125984" right="0.70866141732283472" top="0.74803149606299213" bottom="0.15748031496062992" header="0.31496062992125984" footer="0.31496062992125984"/>
  <pageSetup paperSize="9" scale="4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AP154"/>
  <sheetViews>
    <sheetView view="pageBreakPreview" zoomScale="90" zoomScaleSheetLayoutView="90" workbookViewId="0">
      <selection activeCell="F145" sqref="F145"/>
    </sheetView>
  </sheetViews>
  <sheetFormatPr defaultColWidth="8.85546875" defaultRowHeight="15"/>
  <cols>
    <col min="1" max="1" width="31.28515625" style="13" customWidth="1"/>
    <col min="2" max="2" width="35.7109375" style="13" customWidth="1"/>
    <col min="3" max="3" width="26.140625" style="13" customWidth="1"/>
    <col min="4" max="4" width="26.85546875" style="13" customWidth="1"/>
    <col min="5" max="5" width="11.140625" style="13" customWidth="1"/>
    <col min="6" max="7" width="13.28515625" style="13" customWidth="1"/>
    <col min="8" max="8" width="10.28515625" style="144" customWidth="1"/>
    <col min="9" max="9" width="13.28515625" style="13" customWidth="1"/>
    <col min="10" max="10" width="30.7109375" style="13" customWidth="1"/>
    <col min="11" max="16384" width="8.85546875" style="13"/>
  </cols>
  <sheetData>
    <row r="1" spans="1:10" ht="15.75">
      <c r="D1" s="19" t="s">
        <v>50</v>
      </c>
    </row>
    <row r="2" spans="1:10" ht="15.75">
      <c r="D2" s="19" t="s">
        <v>1</v>
      </c>
    </row>
    <row r="3" spans="1:10" ht="15.75">
      <c r="D3" s="19" t="s">
        <v>2</v>
      </c>
    </row>
    <row r="4" spans="1:10" ht="15.75">
      <c r="D4" s="19" t="s">
        <v>3</v>
      </c>
    </row>
    <row r="5" spans="1:10" ht="15.75">
      <c r="D5" s="19" t="s">
        <v>153</v>
      </c>
    </row>
    <row r="6" spans="1:10" ht="18.75">
      <c r="A6" s="368" t="s">
        <v>61</v>
      </c>
      <c r="B6" s="368"/>
      <c r="C6" s="368"/>
      <c r="D6" s="368"/>
    </row>
    <row r="7" spans="1:10" ht="58.9" customHeight="1">
      <c r="A7" s="370" t="s">
        <v>199</v>
      </c>
      <c r="B7" s="370"/>
      <c r="C7" s="370"/>
      <c r="D7" s="370"/>
    </row>
    <row r="8" spans="1:10" ht="34.15" customHeight="1">
      <c r="A8" s="369" t="str">
        <f>Мун.задание!A12</f>
        <v xml:space="preserve">муниципальное дошкольное образовательное учреждение детский сад № </v>
      </c>
      <c r="B8" s="369"/>
      <c r="C8" s="369"/>
      <c r="D8" s="154">
        <f>Мун.задание!D12</f>
        <v>32</v>
      </c>
      <c r="E8" s="155"/>
      <c r="F8" s="155"/>
      <c r="G8" s="155"/>
      <c r="H8" s="156"/>
      <c r="I8" s="155"/>
      <c r="J8" s="155"/>
    </row>
    <row r="9" spans="1:10" ht="81.599999999999994" customHeight="1">
      <c r="A9" s="87" t="s">
        <v>78</v>
      </c>
      <c r="B9" s="155"/>
      <c r="C9" s="155"/>
      <c r="D9" s="155"/>
      <c r="E9" s="155"/>
      <c r="F9" s="155"/>
      <c r="G9" s="155"/>
      <c r="H9" s="156"/>
      <c r="I9" s="155"/>
      <c r="J9" s="155"/>
    </row>
    <row r="10" spans="1:10" s="121" customFormat="1" ht="37.15" customHeight="1">
      <c r="A10" s="139" t="s">
        <v>9</v>
      </c>
      <c r="B10" s="139" t="s">
        <v>14</v>
      </c>
      <c r="C10" s="139" t="s">
        <v>15</v>
      </c>
      <c r="D10" s="157"/>
      <c r="E10" s="157"/>
      <c r="F10" s="157"/>
      <c r="G10" s="157"/>
      <c r="H10" s="158"/>
      <c r="I10" s="157"/>
      <c r="J10" s="157"/>
    </row>
    <row r="11" spans="1:10" s="14" customFormat="1" ht="91.9" customHeight="1">
      <c r="A11" s="159">
        <v>1</v>
      </c>
      <c r="B11" s="160" t="str">
        <f>Мун.задание!B17</f>
        <v>85.11</v>
      </c>
      <c r="C11" s="161" t="str">
        <f>Мун.задание!C17</f>
        <v>Образование дошкольное</v>
      </c>
      <c r="D11" s="162"/>
      <c r="E11" s="162"/>
      <c r="F11" s="162"/>
      <c r="G11" s="162"/>
      <c r="H11" s="163"/>
      <c r="I11" s="162"/>
      <c r="J11" s="162"/>
    </row>
    <row r="12" spans="1:10" s="14" customFormat="1" ht="48.6" customHeight="1">
      <c r="A12" s="159">
        <v>2</v>
      </c>
      <c r="B12" s="160" t="str">
        <f>Мун.задание!B18</f>
        <v>88.91</v>
      </c>
      <c r="C12" s="161" t="str">
        <f>Мун.задание!C18</f>
        <v>Предоставление услуг по дневному уходу за детьми</v>
      </c>
      <c r="D12" s="162"/>
      <c r="E12" s="162"/>
      <c r="F12" s="162"/>
      <c r="G12" s="162"/>
      <c r="H12" s="163"/>
      <c r="I12" s="162"/>
      <c r="J12" s="162"/>
    </row>
    <row r="13" spans="1:10" s="14" customFormat="1" ht="37.15" hidden="1" customHeight="1">
      <c r="A13" s="159"/>
      <c r="B13" s="159">
        <f>Мун.задание!B19</f>
        <v>0</v>
      </c>
      <c r="C13" s="159">
        <f>Мун.задание!C19</f>
        <v>0</v>
      </c>
      <c r="D13" s="162"/>
      <c r="E13" s="162"/>
      <c r="F13" s="162"/>
      <c r="G13" s="162"/>
      <c r="H13" s="163"/>
      <c r="I13" s="162"/>
      <c r="J13" s="162"/>
    </row>
    <row r="14" spans="1:10" s="14" customFormat="1" ht="37.15" hidden="1" customHeight="1">
      <c r="A14" s="159"/>
      <c r="B14" s="159">
        <f>Мун.задание!B20</f>
        <v>0</v>
      </c>
      <c r="C14" s="159">
        <f>Мун.задание!C20</f>
        <v>0</v>
      </c>
      <c r="D14" s="162"/>
      <c r="E14" s="162"/>
      <c r="F14" s="162"/>
      <c r="G14" s="162"/>
      <c r="H14" s="163"/>
      <c r="I14" s="162"/>
      <c r="J14" s="162"/>
    </row>
    <row r="15" spans="1:10" s="14" customFormat="1" ht="37.15" hidden="1" customHeight="1">
      <c r="A15" s="159"/>
      <c r="B15" s="159">
        <f>Мун.задание!B21</f>
        <v>0</v>
      </c>
      <c r="C15" s="159">
        <f>Мун.задание!C21</f>
        <v>0</v>
      </c>
      <c r="D15" s="162"/>
      <c r="E15" s="162"/>
      <c r="F15" s="162"/>
      <c r="G15" s="162"/>
      <c r="H15" s="163"/>
      <c r="I15" s="162"/>
      <c r="J15" s="162"/>
    </row>
    <row r="16" spans="1:10" s="14" customFormat="1" ht="37.15" hidden="1" customHeight="1">
      <c r="A16" s="159"/>
      <c r="B16" s="159">
        <f>Мун.задание!B22</f>
        <v>0</v>
      </c>
      <c r="C16" s="159">
        <f>Мун.задание!C22</f>
        <v>0</v>
      </c>
      <c r="D16" s="162"/>
      <c r="E16" s="162"/>
      <c r="F16" s="162"/>
      <c r="G16" s="162"/>
      <c r="H16" s="163"/>
      <c r="I16" s="162"/>
      <c r="J16" s="162"/>
    </row>
    <row r="17" spans="1:10" ht="13.9" hidden="1" customHeight="1">
      <c r="A17" s="107"/>
      <c r="B17" s="159">
        <f>Мун.задание!B23</f>
        <v>0</v>
      </c>
      <c r="C17" s="159">
        <f>Мун.задание!C23</f>
        <v>0</v>
      </c>
      <c r="D17" s="155"/>
      <c r="E17" s="155"/>
      <c r="F17" s="155"/>
      <c r="G17" s="155"/>
      <c r="H17" s="156"/>
      <c r="I17" s="155"/>
      <c r="J17" s="155"/>
    </row>
    <row r="18" spans="1:10" ht="15.75">
      <c r="A18" s="164"/>
      <c r="B18" s="155"/>
      <c r="C18" s="155"/>
      <c r="D18" s="155"/>
      <c r="E18" s="155"/>
      <c r="F18" s="155"/>
      <c r="G18" s="155"/>
      <c r="H18" s="156"/>
      <c r="I18" s="155"/>
      <c r="J18" s="155"/>
    </row>
    <row r="19" spans="1:10" ht="27.6" customHeight="1">
      <c r="A19" s="87" t="s">
        <v>79</v>
      </c>
      <c r="B19" s="155"/>
      <c r="C19" s="155"/>
      <c r="D19" s="155"/>
      <c r="E19" s="155"/>
      <c r="F19" s="155"/>
      <c r="G19" s="155"/>
      <c r="H19" s="156"/>
      <c r="I19" s="155"/>
      <c r="J19" s="155"/>
    </row>
    <row r="20" spans="1:10" ht="38.450000000000003" customHeight="1">
      <c r="A20" s="87" t="s">
        <v>70</v>
      </c>
      <c r="B20" s="155"/>
      <c r="C20" s="155"/>
      <c r="D20" s="155"/>
      <c r="E20" s="155"/>
      <c r="F20" s="155"/>
      <c r="G20" s="155"/>
      <c r="H20" s="156"/>
      <c r="I20" s="155"/>
      <c r="J20" s="155"/>
    </row>
    <row r="21" spans="1:10" ht="59.45" customHeight="1">
      <c r="A21" s="48" t="s">
        <v>16</v>
      </c>
      <c r="B21" s="165" t="str">
        <f>Мун.задание!B27</f>
        <v>Реализация основных общеобразовательных программ дошкольного образования</v>
      </c>
      <c r="C21" s="155"/>
      <c r="D21" s="155"/>
      <c r="E21" s="155"/>
      <c r="F21" s="155"/>
      <c r="G21" s="155"/>
      <c r="H21" s="156"/>
      <c r="I21" s="155"/>
      <c r="J21" s="155"/>
    </row>
    <row r="22" spans="1:10" ht="51.6" customHeight="1">
      <c r="A22" s="48" t="str">
        <f>Мун.задание!A28</f>
        <v>Код услуги по общероссийскому базовому (отраслевому) перечню услуг</v>
      </c>
      <c r="B22" s="284" t="str">
        <f>Мун.задание!B28</f>
        <v>БВ24</v>
      </c>
      <c r="C22" s="155"/>
      <c r="D22" s="155"/>
      <c r="E22" s="155"/>
      <c r="F22" s="155"/>
      <c r="G22" s="155"/>
      <c r="H22" s="156"/>
      <c r="I22" s="155"/>
      <c r="J22" s="155"/>
    </row>
    <row r="23" spans="1:10" ht="60.6" customHeight="1">
      <c r="A23" s="48" t="s">
        <v>17</v>
      </c>
      <c r="B23" s="165" t="str">
        <f>Мун.задание!B29</f>
        <v>Дети в возрасте от 1 года до 8 лет</v>
      </c>
      <c r="C23" s="155"/>
      <c r="D23" s="155"/>
      <c r="E23" s="155"/>
      <c r="F23" s="155"/>
      <c r="G23" s="155"/>
      <c r="H23" s="156"/>
      <c r="I23" s="155"/>
      <c r="J23" s="155"/>
    </row>
    <row r="24" spans="1:10" ht="15.75">
      <c r="A24" s="164"/>
      <c r="B24" s="155"/>
      <c r="C24" s="155"/>
      <c r="D24" s="155"/>
      <c r="E24" s="155"/>
      <c r="F24" s="155"/>
      <c r="G24" s="155"/>
      <c r="H24" s="156"/>
      <c r="I24" s="155"/>
      <c r="J24" s="155"/>
    </row>
    <row r="25" spans="1:10" ht="20.25">
      <c r="A25" s="87" t="s">
        <v>51</v>
      </c>
      <c r="B25" s="155"/>
      <c r="C25" s="155"/>
      <c r="D25" s="155"/>
      <c r="E25" s="155"/>
      <c r="F25" s="155"/>
      <c r="G25" s="155"/>
      <c r="H25" s="156"/>
      <c r="I25" s="155"/>
      <c r="J25" s="155"/>
    </row>
    <row r="26" spans="1:10" s="121" customFormat="1" ht="15.6" customHeight="1">
      <c r="A26" s="312" t="s">
        <v>19</v>
      </c>
      <c r="B26" s="312" t="s">
        <v>20</v>
      </c>
      <c r="C26" s="312" t="s">
        <v>21</v>
      </c>
      <c r="D26" s="312" t="s">
        <v>18</v>
      </c>
      <c r="E26" s="312"/>
      <c r="F26" s="312"/>
      <c r="G26" s="312"/>
      <c r="H26" s="312"/>
      <c r="I26" s="312"/>
      <c r="J26" s="312"/>
    </row>
    <row r="27" spans="1:10" s="121" customFormat="1" ht="60">
      <c r="A27" s="312"/>
      <c r="B27" s="312"/>
      <c r="C27" s="312"/>
      <c r="D27" s="139" t="s">
        <v>23</v>
      </c>
      <c r="E27" s="139" t="s">
        <v>24</v>
      </c>
      <c r="F27" s="139" t="s">
        <v>52</v>
      </c>
      <c r="G27" s="139" t="s">
        <v>53</v>
      </c>
      <c r="H27" s="139" t="s">
        <v>54</v>
      </c>
      <c r="I27" s="139" t="s">
        <v>55</v>
      </c>
      <c r="J27" s="139" t="s">
        <v>56</v>
      </c>
    </row>
    <row r="28" spans="1:10" ht="33.6" customHeight="1">
      <c r="A28" s="167" t="str">
        <f>Мун.задание!A35</f>
        <v>801011О.99.0.БВ24ДМ62000</v>
      </c>
      <c r="B28" s="165" t="str">
        <f>Мун.задание!B35</f>
        <v>Дети от 1 года до 3 лет</v>
      </c>
      <c r="C28" s="168" t="str">
        <f>Мун.задание!C35</f>
        <v>Очная</v>
      </c>
      <c r="D28" s="165" t="str">
        <f>Мун.задание!D35</f>
        <v>Степень освоения образовательных программ</v>
      </c>
      <c r="E28" s="110" t="s">
        <v>26</v>
      </c>
      <c r="F28" s="107">
        <f>Мун.задание!F35</f>
        <v>83</v>
      </c>
      <c r="G28" s="20"/>
      <c r="H28" s="110">
        <f>Мун.задание!$F$41</f>
        <v>2</v>
      </c>
      <c r="I28" s="166">
        <f>G28-F28+2</f>
        <v>-81</v>
      </c>
      <c r="J28" s="21"/>
    </row>
    <row r="29" spans="1:10" ht="34.15" customHeight="1">
      <c r="A29" s="167" t="str">
        <f>Мун.задание!A36</f>
        <v>801011О.99.0.БВ24ДН82000</v>
      </c>
      <c r="B29" s="165" t="str">
        <f>Мун.задание!B36</f>
        <v>Дети от 3 лет до 8 лет</v>
      </c>
      <c r="C29" s="168" t="str">
        <f>Мун.задание!C36</f>
        <v>Очная</v>
      </c>
      <c r="D29" s="165" t="str">
        <f>Мун.задание!D36</f>
        <v>Степень освоения образовательных программ</v>
      </c>
      <c r="E29" s="110" t="s">
        <v>26</v>
      </c>
      <c r="F29" s="107">
        <f>Мун.задание!F36</f>
        <v>95.5</v>
      </c>
      <c r="G29" s="20"/>
      <c r="H29" s="110">
        <f>Мун.задание!$F$41</f>
        <v>2</v>
      </c>
      <c r="I29" s="166">
        <f t="shared" ref="I29:I31" si="0">G29-F29+2</f>
        <v>-93.5</v>
      </c>
      <c r="J29" s="22"/>
    </row>
    <row r="30" spans="1:10" ht="66" customHeight="1">
      <c r="A30" s="167" t="str">
        <f>Мун.задание!A37</f>
        <v>801011О.99.0.БВ24АБ22000</v>
      </c>
      <c r="B30" s="165" t="str">
        <f>Мун.задание!B37</f>
        <v>Адаптированная образовательная программа для детей с ограниченными возможностями здоровья от 1 года до 3 лет</v>
      </c>
      <c r="C30" s="168" t="str">
        <f>Мун.задание!C37</f>
        <v>Очная</v>
      </c>
      <c r="D30" s="165" t="str">
        <f>Мун.задание!D37</f>
        <v>Степень освоения образовательных программ</v>
      </c>
      <c r="E30" s="110" t="s">
        <v>26</v>
      </c>
      <c r="F30" s="107">
        <f>Мун.задание!F37</f>
        <v>0</v>
      </c>
      <c r="G30" s="20"/>
      <c r="H30" s="110">
        <f>Мун.задание!$F$41</f>
        <v>2</v>
      </c>
      <c r="I30" s="166">
        <f t="shared" si="0"/>
        <v>2</v>
      </c>
      <c r="J30" s="22"/>
    </row>
    <row r="31" spans="1:10" ht="76.150000000000006" customHeight="1">
      <c r="A31" s="167" t="str">
        <f>Мун.задание!A38</f>
        <v>801011О.99.0.БВ24АВ42000</v>
      </c>
      <c r="B31" s="165" t="str">
        <f>Мун.задание!B38</f>
        <v>Адаптированная образовательная программа для детей с ограниченными возможностями здоровья с 3 лет до 8 лет</v>
      </c>
      <c r="C31" s="168" t="str">
        <f>Мун.задание!C38</f>
        <v>Очная</v>
      </c>
      <c r="D31" s="165" t="str">
        <f>Мун.задание!D38</f>
        <v>Степень освоения образовательных программ</v>
      </c>
      <c r="E31" s="110" t="s">
        <v>26</v>
      </c>
      <c r="F31" s="107">
        <f>Мун.задание!F38</f>
        <v>0</v>
      </c>
      <c r="G31" s="20"/>
      <c r="H31" s="110">
        <f>Мун.задание!$F$41</f>
        <v>2</v>
      </c>
      <c r="I31" s="166">
        <f t="shared" si="0"/>
        <v>2</v>
      </c>
      <c r="J31" s="22"/>
    </row>
    <row r="32" spans="1:10" ht="46.9" hidden="1" customHeight="1">
      <c r="A32" s="15">
        <f>Мун.задание!A39</f>
        <v>0</v>
      </c>
      <c r="B32" s="11">
        <f>Мун.задание!B39</f>
        <v>0</v>
      </c>
      <c r="C32" s="11" t="str">
        <f>Мун.задание!C39</f>
        <v>Очная</v>
      </c>
      <c r="D32" s="11" t="str">
        <f>Мун.задание!D39</f>
        <v>Степень освоения образовательных программ</v>
      </c>
      <c r="E32" s="12" t="s">
        <v>26</v>
      </c>
      <c r="F32" s="11">
        <f>Мун.задание!F39</f>
        <v>0</v>
      </c>
      <c r="G32" s="20">
        <v>85</v>
      </c>
      <c r="H32" s="12">
        <f>Мун.задание!$F$41</f>
        <v>2</v>
      </c>
      <c r="I32" s="23" t="e">
        <f t="shared" ref="I32:I33" si="1">G32/F32-100%-2%</f>
        <v>#DIV/0!</v>
      </c>
      <c r="J32" s="24" t="e">
        <f t="shared" ref="J32:J33" si="2">G32/F32-100%</f>
        <v>#DIV/0!</v>
      </c>
    </row>
    <row r="33" spans="1:10" ht="12" hidden="1" customHeight="1">
      <c r="A33" s="15">
        <f>Мун.задание!A40</f>
        <v>0</v>
      </c>
      <c r="B33" s="11">
        <f>Мун.задание!B40</f>
        <v>0</v>
      </c>
      <c r="C33" s="11" t="str">
        <f>Мун.задание!C40</f>
        <v>Очная</v>
      </c>
      <c r="D33" s="11" t="str">
        <f>Мун.задание!D40</f>
        <v>Степень освоения образовательных программ</v>
      </c>
      <c r="E33" s="12" t="s">
        <v>26</v>
      </c>
      <c r="F33" s="11">
        <f>Мун.задание!F40</f>
        <v>0</v>
      </c>
      <c r="G33" s="20">
        <v>73</v>
      </c>
      <c r="H33" s="12">
        <f>Мун.задание!$F$41</f>
        <v>2</v>
      </c>
      <c r="I33" s="23" t="e">
        <f t="shared" si="1"/>
        <v>#DIV/0!</v>
      </c>
      <c r="J33" s="24" t="e">
        <f t="shared" si="2"/>
        <v>#DIV/0!</v>
      </c>
    </row>
    <row r="34" spans="1:10" ht="45" customHeight="1">
      <c r="A34" s="87" t="s">
        <v>27</v>
      </c>
      <c r="B34" s="155"/>
      <c r="C34" s="155"/>
      <c r="D34" s="155"/>
      <c r="E34" s="155"/>
      <c r="F34" s="155"/>
      <c r="G34" s="155"/>
      <c r="H34" s="156"/>
      <c r="I34" s="155"/>
      <c r="J34" s="155"/>
    </row>
    <row r="35" spans="1:10" s="121" customFormat="1" ht="15.6" customHeight="1">
      <c r="A35" s="312" t="s">
        <v>19</v>
      </c>
      <c r="B35" s="312" t="s">
        <v>20</v>
      </c>
      <c r="C35" s="312" t="s">
        <v>21</v>
      </c>
      <c r="D35" s="312" t="s">
        <v>27</v>
      </c>
      <c r="E35" s="312"/>
      <c r="F35" s="312"/>
      <c r="G35" s="312"/>
      <c r="H35" s="312"/>
      <c r="I35" s="312"/>
      <c r="J35" s="312"/>
    </row>
    <row r="36" spans="1:10" s="121" customFormat="1" ht="80.45" customHeight="1">
      <c r="A36" s="312"/>
      <c r="B36" s="312"/>
      <c r="C36" s="312"/>
      <c r="D36" s="139" t="s">
        <v>23</v>
      </c>
      <c r="E36" s="139" t="s">
        <v>24</v>
      </c>
      <c r="F36" s="139" t="s">
        <v>52</v>
      </c>
      <c r="G36" s="139" t="s">
        <v>53</v>
      </c>
      <c r="H36" s="139" t="s">
        <v>54</v>
      </c>
      <c r="I36" s="139" t="s">
        <v>55</v>
      </c>
      <c r="J36" s="139" t="s">
        <v>56</v>
      </c>
    </row>
    <row r="37" spans="1:10" ht="15.6" customHeight="1">
      <c r="A37" s="371" t="str">
        <f>Мун.задание!A46</f>
        <v>801011О.99.0.БВ24ДМ62000</v>
      </c>
      <c r="B37" s="366" t="str">
        <f>Мун.задание!B46</f>
        <v>Дети от 1 года до 3 лет</v>
      </c>
      <c r="C37" s="364" t="str">
        <f>Мун.задание!C46</f>
        <v>Очная</v>
      </c>
      <c r="D37" s="169" t="str">
        <f>Мун.задание!D46</f>
        <v>число воспитанников</v>
      </c>
      <c r="E37" s="169" t="str">
        <f>Мун.задание!E46</f>
        <v>человек</v>
      </c>
      <c r="F37" s="51">
        <f>Мун.задание!F46</f>
        <v>52</v>
      </c>
      <c r="G37" s="25"/>
      <c r="H37" s="110">
        <f>Мун.задание!$F$58</f>
        <v>5</v>
      </c>
      <c r="I37" s="172">
        <f>(G37/F37*100+5)-100</f>
        <v>-95</v>
      </c>
      <c r="J37" s="22"/>
    </row>
    <row r="38" spans="1:10" ht="15.75">
      <c r="A38" s="372"/>
      <c r="B38" s="367"/>
      <c r="C38" s="365"/>
      <c r="D38" s="169" t="str">
        <f>Мун.задание!D47</f>
        <v>число человеко- дней обучения</v>
      </c>
      <c r="E38" s="169" t="str">
        <f>Мун.задание!E47</f>
        <v>человеко-дни</v>
      </c>
      <c r="F38" s="54">
        <f>Мун.задание!F47</f>
        <v>9633</v>
      </c>
      <c r="G38" s="26"/>
      <c r="H38" s="110">
        <f>Мун.задание!$F$58</f>
        <v>5</v>
      </c>
      <c r="I38" s="172">
        <f t="shared" ref="I38:I48" si="3">(G38/F38*100+5)-100</f>
        <v>-95</v>
      </c>
      <c r="J38" s="22"/>
    </row>
    <row r="39" spans="1:10" ht="15.6" customHeight="1">
      <c r="A39" s="371" t="str">
        <f>Мун.задание!A48</f>
        <v>801011О.99.0.БВ24ДН82000</v>
      </c>
      <c r="B39" s="366" t="str">
        <f>Мун.задание!B48</f>
        <v>Дети от 3 лет до 8 лет</v>
      </c>
      <c r="C39" s="364" t="str">
        <f>Мун.задание!C48</f>
        <v>Очная</v>
      </c>
      <c r="D39" s="169" t="str">
        <f>Мун.задание!D48</f>
        <v>число воспитанников</v>
      </c>
      <c r="E39" s="169" t="str">
        <f>Мун.задание!E48</f>
        <v>человек</v>
      </c>
      <c r="F39" s="51">
        <f>Мун.задание!F48</f>
        <v>187</v>
      </c>
      <c r="G39" s="25"/>
      <c r="H39" s="110">
        <f>Мун.задание!$F$58</f>
        <v>5</v>
      </c>
      <c r="I39" s="172">
        <f t="shared" si="3"/>
        <v>-95</v>
      </c>
      <c r="J39" s="22"/>
    </row>
    <row r="40" spans="1:10" ht="15.75">
      <c r="A40" s="372"/>
      <c r="B40" s="367"/>
      <c r="C40" s="365"/>
      <c r="D40" s="169" t="str">
        <f>Мун.задание!D49</f>
        <v>число человеко- дней обучения</v>
      </c>
      <c r="E40" s="169" t="str">
        <f>Мун.задание!E49</f>
        <v>человеко-дни</v>
      </c>
      <c r="F40" s="54">
        <f>Мун.задание!F49</f>
        <v>34641.75</v>
      </c>
      <c r="G40" s="26"/>
      <c r="H40" s="110">
        <f>Мун.задание!$F$58</f>
        <v>5</v>
      </c>
      <c r="I40" s="172">
        <f t="shared" si="3"/>
        <v>-95</v>
      </c>
      <c r="J40" s="22"/>
    </row>
    <row r="41" spans="1:10" ht="36" customHeight="1">
      <c r="A41" s="371" t="str">
        <f>Мун.задание!A50</f>
        <v>801011О.99.0.БВ24АБ22000</v>
      </c>
      <c r="B41" s="366" t="str">
        <f>Мун.задание!B50</f>
        <v>Адаптированная образовательная программа для детей с ограниченными возможностями здоровья от 1 года до 3 лет</v>
      </c>
      <c r="C41" s="364" t="str">
        <f>Мун.задание!C50</f>
        <v>Очная</v>
      </c>
      <c r="D41" s="169" t="str">
        <f>Мун.задание!D50</f>
        <v>число воспитанников</v>
      </c>
      <c r="E41" s="169" t="str">
        <f>Мун.задание!E50</f>
        <v>человек</v>
      </c>
      <c r="F41" s="51">
        <f>Мун.задание!F50</f>
        <v>0</v>
      </c>
      <c r="G41" s="25"/>
      <c r="H41" s="110">
        <f>Мун.задание!$F$58</f>
        <v>5</v>
      </c>
      <c r="I41" s="172" t="e">
        <f t="shared" si="3"/>
        <v>#DIV/0!</v>
      </c>
      <c r="J41" s="22"/>
    </row>
    <row r="42" spans="1:10" ht="36" customHeight="1">
      <c r="A42" s="372"/>
      <c r="B42" s="367"/>
      <c r="C42" s="365"/>
      <c r="D42" s="169" t="str">
        <f>Мун.задание!D51</f>
        <v>число человеко- дней обучения</v>
      </c>
      <c r="E42" s="169" t="str">
        <f>Мун.задание!E51</f>
        <v>человеко-дни</v>
      </c>
      <c r="F42" s="54">
        <f>Мун.задание!F51</f>
        <v>0</v>
      </c>
      <c r="G42" s="26"/>
      <c r="H42" s="110">
        <f>Мун.задание!$F$58</f>
        <v>5</v>
      </c>
      <c r="I42" s="172" t="e">
        <f t="shared" si="3"/>
        <v>#DIV/0!</v>
      </c>
      <c r="J42" s="22"/>
    </row>
    <row r="43" spans="1:10" ht="39" customHeight="1">
      <c r="A43" s="371" t="str">
        <f>Мун.задание!A52</f>
        <v>801011О.99.0.БВ24АВ42000</v>
      </c>
      <c r="B43" s="366" t="str">
        <f>Мун.задание!B52</f>
        <v>Адаптированная образовательная программа для детей с ограниченными возможностями здоровья с 3 лет до 8 лет</v>
      </c>
      <c r="C43" s="364" t="str">
        <f>Мун.задание!C52</f>
        <v>Очная</v>
      </c>
      <c r="D43" s="169" t="str">
        <f>Мун.задание!D52</f>
        <v>число воспитанников</v>
      </c>
      <c r="E43" s="169" t="str">
        <f>Мун.задание!E52</f>
        <v>человек</v>
      </c>
      <c r="F43" s="51">
        <f>Мун.задание!F52</f>
        <v>0</v>
      </c>
      <c r="G43" s="25"/>
      <c r="H43" s="110">
        <f>Мун.задание!$F$58</f>
        <v>5</v>
      </c>
      <c r="I43" s="172" t="e">
        <f t="shared" si="3"/>
        <v>#DIV/0!</v>
      </c>
      <c r="J43" s="22"/>
    </row>
    <row r="44" spans="1:10" ht="39" customHeight="1">
      <c r="A44" s="372"/>
      <c r="B44" s="367"/>
      <c r="C44" s="365"/>
      <c r="D44" s="169" t="str">
        <f>Мун.задание!D53</f>
        <v>число человеко- дней обучения</v>
      </c>
      <c r="E44" s="169" t="str">
        <f>Мун.задание!E53</f>
        <v>человеко-дни</v>
      </c>
      <c r="F44" s="54">
        <f>Мун.задание!F53</f>
        <v>0</v>
      </c>
      <c r="G44" s="26"/>
      <c r="H44" s="110">
        <f>Мун.задание!$F$58</f>
        <v>5</v>
      </c>
      <c r="I44" s="172" t="e">
        <f t="shared" si="3"/>
        <v>#DIV/0!</v>
      </c>
      <c r="J44" s="22"/>
    </row>
    <row r="45" spans="1:10" ht="15.6" hidden="1" customHeight="1">
      <c r="A45" s="389">
        <f>Мун.задание!A54</f>
        <v>0</v>
      </c>
      <c r="B45" s="391">
        <f>Мун.задание!B54</f>
        <v>0</v>
      </c>
      <c r="C45" s="391" t="str">
        <f>Мун.задание!C54</f>
        <v>Очная</v>
      </c>
      <c r="D45" s="16" t="str">
        <f>Мун.задание!D54</f>
        <v>число воспитанников</v>
      </c>
      <c r="E45" s="16" t="str">
        <f>Мун.задание!E54</f>
        <v>человек</v>
      </c>
      <c r="F45" s="11">
        <f>Мун.задание!F54</f>
        <v>0</v>
      </c>
      <c r="G45" s="20"/>
      <c r="H45" s="12">
        <f>Мун.задание!$F$58</f>
        <v>5</v>
      </c>
      <c r="I45" s="17" t="e">
        <f t="shared" si="3"/>
        <v>#DIV/0!</v>
      </c>
      <c r="J45" s="22"/>
    </row>
    <row r="46" spans="1:10" ht="15.6" hidden="1" customHeight="1">
      <c r="A46" s="390"/>
      <c r="B46" s="392"/>
      <c r="C46" s="392"/>
      <c r="D46" s="16" t="str">
        <f>Мун.задание!D55</f>
        <v>число человеко- дней обучения</v>
      </c>
      <c r="E46" s="16" t="str">
        <f>Мун.задание!E55</f>
        <v>человеко-дни</v>
      </c>
      <c r="F46" s="27">
        <f>Мун.задание!F55/2</f>
        <v>0</v>
      </c>
      <c r="G46" s="20"/>
      <c r="H46" s="12">
        <f>Мун.задание!$F$58</f>
        <v>5</v>
      </c>
      <c r="I46" s="17" t="e">
        <f t="shared" si="3"/>
        <v>#DIV/0!</v>
      </c>
      <c r="J46" s="22"/>
    </row>
    <row r="47" spans="1:10" ht="15.6" hidden="1" customHeight="1">
      <c r="A47" s="389">
        <f>Мун.задание!A56</f>
        <v>0</v>
      </c>
      <c r="B47" s="391">
        <f>Мун.задание!B56</f>
        <v>0</v>
      </c>
      <c r="C47" s="391" t="str">
        <f>Мун.задание!C56</f>
        <v>Очная</v>
      </c>
      <c r="D47" s="16" t="str">
        <f>Мун.задание!D56</f>
        <v>число воспитанников</v>
      </c>
      <c r="E47" s="16" t="str">
        <f>Мун.задание!E56</f>
        <v>человек</v>
      </c>
      <c r="F47" s="11">
        <f>Мун.задание!F56</f>
        <v>0</v>
      </c>
      <c r="G47" s="20"/>
      <c r="H47" s="12">
        <f>Мун.задание!$F$58</f>
        <v>5</v>
      </c>
      <c r="I47" s="17" t="e">
        <f t="shared" si="3"/>
        <v>#DIV/0!</v>
      </c>
      <c r="J47" s="22"/>
    </row>
    <row r="48" spans="1:10" ht="15.6" hidden="1" customHeight="1">
      <c r="A48" s="390"/>
      <c r="B48" s="392"/>
      <c r="C48" s="392"/>
      <c r="D48" s="16" t="str">
        <f>Мун.задание!D57</f>
        <v>число человеко- дней обучения</v>
      </c>
      <c r="E48" s="16" t="str">
        <f>Мун.задание!E57</f>
        <v>человеко-дни</v>
      </c>
      <c r="F48" s="27">
        <f>Мун.задание!F57/2</f>
        <v>0</v>
      </c>
      <c r="G48" s="20"/>
      <c r="H48" s="12">
        <f>Мун.задание!$F$58</f>
        <v>5</v>
      </c>
      <c r="I48" s="17" t="e">
        <f t="shared" si="3"/>
        <v>#DIV/0!</v>
      </c>
      <c r="J48" s="22"/>
    </row>
    <row r="49" spans="1:10" ht="15.75">
      <c r="A49" s="28"/>
      <c r="B49" s="28"/>
      <c r="C49" s="28"/>
      <c r="D49" s="28"/>
      <c r="E49" s="28"/>
      <c r="F49" s="28"/>
      <c r="G49" s="28"/>
      <c r="H49" s="145"/>
      <c r="I49" s="28"/>
      <c r="J49" s="28"/>
    </row>
    <row r="50" spans="1:10" ht="20.25">
      <c r="A50" s="87" t="s">
        <v>91</v>
      </c>
      <c r="B50" s="155"/>
      <c r="C50" s="155"/>
      <c r="D50" s="155"/>
      <c r="E50" s="155"/>
      <c r="F50" s="155"/>
      <c r="G50" s="155"/>
      <c r="H50" s="156"/>
      <c r="I50" s="155"/>
      <c r="J50" s="155"/>
    </row>
    <row r="51" spans="1:10" ht="36" customHeight="1">
      <c r="A51" s="48" t="s">
        <v>16</v>
      </c>
      <c r="B51" s="165" t="str">
        <f>Мун.задание!B81</f>
        <v>Предоставление услуг по дневному уходу за детьми</v>
      </c>
      <c r="C51" s="155"/>
      <c r="D51" s="155"/>
      <c r="E51" s="155"/>
      <c r="F51" s="155"/>
      <c r="G51" s="155"/>
      <c r="H51" s="156"/>
      <c r="I51" s="155"/>
      <c r="J51" s="155"/>
    </row>
    <row r="52" spans="1:10" ht="55.15" customHeight="1">
      <c r="A52" s="48" t="str">
        <f>Мун.задание!A28</f>
        <v>Код услуги по общероссийскому базовому (отраслевому) перечню услуг</v>
      </c>
      <c r="B52" s="165" t="str">
        <f>Мун.задание!B82</f>
        <v>БВ19</v>
      </c>
      <c r="C52" s="155"/>
      <c r="D52" s="155"/>
      <c r="E52" s="155"/>
      <c r="F52" s="155"/>
      <c r="G52" s="155"/>
      <c r="H52" s="156"/>
      <c r="I52" s="155"/>
      <c r="J52" s="155"/>
    </row>
    <row r="53" spans="1:10" ht="46.9" customHeight="1">
      <c r="A53" s="48" t="s">
        <v>17</v>
      </c>
      <c r="B53" s="165" t="str">
        <f>Мун.задание!B83</f>
        <v>Дети в возрасте от 1 года до 8 лет</v>
      </c>
      <c r="C53" s="155"/>
      <c r="D53" s="155"/>
      <c r="E53" s="155"/>
      <c r="F53" s="155"/>
      <c r="G53" s="155"/>
      <c r="H53" s="156"/>
      <c r="I53" s="155"/>
      <c r="J53" s="155"/>
    </row>
    <row r="54" spans="1:10" ht="15.75">
      <c r="A54" s="164"/>
      <c r="B54" s="155"/>
      <c r="C54" s="155"/>
      <c r="D54" s="155"/>
      <c r="E54" s="155"/>
      <c r="F54" s="155"/>
      <c r="G54" s="155"/>
      <c r="H54" s="156"/>
      <c r="I54" s="155"/>
      <c r="J54" s="155"/>
    </row>
    <row r="55" spans="1:10" ht="21" customHeight="1">
      <c r="A55" s="87" t="s">
        <v>36</v>
      </c>
      <c r="B55" s="155"/>
      <c r="C55" s="155"/>
      <c r="D55" s="155"/>
      <c r="E55" s="155"/>
      <c r="F55" s="155"/>
      <c r="G55" s="155"/>
      <c r="H55" s="156"/>
      <c r="I55" s="155"/>
      <c r="J55" s="155"/>
    </row>
    <row r="56" spans="1:10" s="121" customFormat="1" ht="15.6" customHeight="1">
      <c r="A56" s="312" t="s">
        <v>19</v>
      </c>
      <c r="B56" s="312" t="s">
        <v>20</v>
      </c>
      <c r="C56" s="312" t="s">
        <v>37</v>
      </c>
      <c r="D56" s="312" t="s">
        <v>36</v>
      </c>
      <c r="E56" s="312"/>
      <c r="F56" s="312"/>
      <c r="G56" s="312"/>
      <c r="H56" s="312"/>
      <c r="I56" s="312"/>
      <c r="J56" s="312"/>
    </row>
    <row r="57" spans="1:10" s="121" customFormat="1" ht="94.15" customHeight="1">
      <c r="A57" s="312"/>
      <c r="B57" s="312"/>
      <c r="C57" s="312"/>
      <c r="D57" s="139" t="s">
        <v>23</v>
      </c>
      <c r="E57" s="139" t="s">
        <v>24</v>
      </c>
      <c r="F57" s="139" t="s">
        <v>52</v>
      </c>
      <c r="G57" s="139" t="s">
        <v>53</v>
      </c>
      <c r="H57" s="139" t="s">
        <v>54</v>
      </c>
      <c r="I57" s="139" t="s">
        <v>55</v>
      </c>
      <c r="J57" s="139" t="s">
        <v>56</v>
      </c>
    </row>
    <row r="58" spans="1:10" ht="60" customHeight="1">
      <c r="A58" s="174" t="str">
        <f>Мун.задание!A89</f>
        <v>853211О.99.0.БВ19АБ76000</v>
      </c>
      <c r="B58" s="175" t="str">
        <f>Мун.задание!B89</f>
        <v xml:space="preserve">Обучающиеся за исключением детей инвалидов и инвалидов 
от 1 года до 3 лет
</v>
      </c>
      <c r="C58" s="176" t="str">
        <f>Мун.задание!C89</f>
        <v>Группа полного дня</v>
      </c>
      <c r="D58" s="175" t="str">
        <f>Мун.задание!D89</f>
        <v>Удовлетворенность потребителя</v>
      </c>
      <c r="E58" s="177" t="str">
        <f>Мун.задание!E89</f>
        <v>%</v>
      </c>
      <c r="F58" s="107">
        <f>Мун.задание!F89</f>
        <v>98</v>
      </c>
      <c r="G58" s="20"/>
      <c r="H58" s="110">
        <v>2</v>
      </c>
      <c r="I58" s="166">
        <f t="shared" ref="I58:I69" si="4">G58-F58+2</f>
        <v>-96</v>
      </c>
      <c r="J58" s="20"/>
    </row>
    <row r="59" spans="1:10" ht="64.150000000000006" customHeight="1">
      <c r="A59" s="174" t="str">
        <f>Мун.задание!A90</f>
        <v>853211О.99.0.БВ19АБ82000</v>
      </c>
      <c r="B59" s="175" t="str">
        <f>Мун.задание!B90</f>
        <v>Обучающиеся за исключением детей инвалидов и инвалидов 
от 3 лет до 8 лет</v>
      </c>
      <c r="C59" s="176" t="str">
        <f>Мун.задание!C90</f>
        <v>Группа полного дня</v>
      </c>
      <c r="D59" s="175" t="str">
        <f>Мун.задание!D90</f>
        <v>Удовлетворенность потребителя</v>
      </c>
      <c r="E59" s="177" t="str">
        <f>Мун.задание!E90</f>
        <v>%</v>
      </c>
      <c r="F59" s="107">
        <f>Мун.задание!F90</f>
        <v>98</v>
      </c>
      <c r="G59" s="20"/>
      <c r="H59" s="110">
        <v>2</v>
      </c>
      <c r="I59" s="166">
        <f t="shared" si="4"/>
        <v>-96</v>
      </c>
      <c r="J59" s="20"/>
    </row>
    <row r="60" spans="1:10" ht="37.9" customHeight="1">
      <c r="A60" s="174" t="str">
        <f>Мун.задание!A91</f>
        <v>853211О.99.0.БВ19АА08000</v>
      </c>
      <c r="B60" s="175" t="str">
        <f>Мун.задание!B91</f>
        <v>Дети-инвалиды от 1 года до 3 лет</v>
      </c>
      <c r="C60" s="176" t="str">
        <f>Мун.задание!C91</f>
        <v>Группа полного дня</v>
      </c>
      <c r="D60" s="175" t="str">
        <f>Мун.задание!D91</f>
        <v>Удовлетворенность потребителя</v>
      </c>
      <c r="E60" s="177" t="str">
        <f>Мун.задание!E91</f>
        <v>%</v>
      </c>
      <c r="F60" s="107">
        <f>Мун.задание!F91</f>
        <v>0</v>
      </c>
      <c r="G60" s="20"/>
      <c r="H60" s="110">
        <v>2</v>
      </c>
      <c r="I60" s="166">
        <f t="shared" si="4"/>
        <v>2</v>
      </c>
      <c r="J60" s="20"/>
    </row>
    <row r="61" spans="1:10" ht="48.6" customHeight="1">
      <c r="A61" s="174" t="str">
        <f>Мун.задание!A92</f>
        <v>853211О.99.0.БВ19АА14000</v>
      </c>
      <c r="B61" s="175" t="str">
        <f>Мун.задание!B92</f>
        <v>Дети-инвалиды от 3 лет до 8 лет</v>
      </c>
      <c r="C61" s="176" t="str">
        <f>Мун.задание!C92</f>
        <v>Группа полного дня</v>
      </c>
      <c r="D61" s="175" t="str">
        <f>Мун.задание!D92</f>
        <v>Удовлетворенность потребителя</v>
      </c>
      <c r="E61" s="177" t="str">
        <f>Мун.задание!E92</f>
        <v>%</v>
      </c>
      <c r="F61" s="107">
        <f>Мун.задание!F92</f>
        <v>0</v>
      </c>
      <c r="G61" s="20"/>
      <c r="H61" s="110">
        <v>2</v>
      </c>
      <c r="I61" s="166">
        <f t="shared" si="4"/>
        <v>2</v>
      </c>
      <c r="J61" s="20"/>
    </row>
    <row r="62" spans="1:10" ht="37.9" customHeight="1">
      <c r="A62" s="174" t="str">
        <f>Мун.задание!A93</f>
        <v>853211О.99.0.БВ19АБ34000</v>
      </c>
      <c r="B62" s="175" t="str">
        <f>Мун.задание!B93</f>
        <v>Дети с туберкулезной интоксикацией от 1 года до 3 лет</v>
      </c>
      <c r="C62" s="176" t="str">
        <f>Мун.задание!C93</f>
        <v>Группа полного дня</v>
      </c>
      <c r="D62" s="175" t="str">
        <f>Мун.задание!D93</f>
        <v>Удовлетворенность потребителя</v>
      </c>
      <c r="E62" s="177" t="str">
        <f>Мун.задание!E93</f>
        <v>%</v>
      </c>
      <c r="F62" s="107">
        <f>Мун.задание!F93</f>
        <v>0</v>
      </c>
      <c r="G62" s="20"/>
      <c r="H62" s="110">
        <v>2</v>
      </c>
      <c r="I62" s="166">
        <f t="shared" si="4"/>
        <v>2</v>
      </c>
      <c r="J62" s="20"/>
    </row>
    <row r="63" spans="1:10" ht="52.9" customHeight="1">
      <c r="A63" s="174" t="str">
        <f>Мун.задание!A94</f>
        <v>853211О.99.0.БВ19АБ40000</v>
      </c>
      <c r="B63" s="175" t="str">
        <f>Мун.задание!B94</f>
        <v>Дети с туберкулезной интоксикацией от 3 лет до 8 лет</v>
      </c>
      <c r="C63" s="176" t="str">
        <f>Мун.задание!C94</f>
        <v>Группа полного дня</v>
      </c>
      <c r="D63" s="175" t="str">
        <f>Мун.задание!D94</f>
        <v>Удовлетворенность потребителя</v>
      </c>
      <c r="E63" s="177" t="str">
        <f>Мун.задание!E94</f>
        <v>%</v>
      </c>
      <c r="F63" s="107">
        <f>Мун.задание!F94</f>
        <v>0</v>
      </c>
      <c r="G63" s="20"/>
      <c r="H63" s="110">
        <v>2</v>
      </c>
      <c r="I63" s="166">
        <f t="shared" si="4"/>
        <v>2</v>
      </c>
      <c r="J63" s="20"/>
    </row>
    <row r="64" spans="1:10" ht="37.9" customHeight="1">
      <c r="A64" s="174" t="str">
        <f>Мун.задание!A95</f>
        <v>853211О.99.0.БВ19АБ36000</v>
      </c>
      <c r="B64" s="178" t="str">
        <f>Мун.задание!B95</f>
        <v>Дети с туберкулезной интоксикацией от 1 года до 3 лет</v>
      </c>
      <c r="C64" s="179" t="str">
        <f>Мун.задание!C95</f>
        <v>Круглосуточное пребывание</v>
      </c>
      <c r="D64" s="175" t="str">
        <f>Мун.задание!D95</f>
        <v>Удовлетворенность потребителя</v>
      </c>
      <c r="E64" s="177" t="str">
        <f>Мун.задание!E95</f>
        <v>%</v>
      </c>
      <c r="F64" s="107">
        <f>Мун.задание!F95</f>
        <v>0</v>
      </c>
      <c r="G64" s="20"/>
      <c r="H64" s="110">
        <v>2</v>
      </c>
      <c r="I64" s="166">
        <f t="shared" si="4"/>
        <v>2</v>
      </c>
      <c r="J64" s="20"/>
    </row>
    <row r="65" spans="1:10" ht="45.6" customHeight="1">
      <c r="A65" s="174" t="str">
        <f>Мун.задание!A96</f>
        <v>853211О.99.0.БВ19АБ42000</v>
      </c>
      <c r="B65" s="178" t="str">
        <f>Мун.задание!B96</f>
        <v>Дети с туберкулезной интоксикацией от 3 лет до 8 лет</v>
      </c>
      <c r="C65" s="179" t="str">
        <f>Мун.задание!C96</f>
        <v>Круглосуточное пребывание</v>
      </c>
      <c r="D65" s="175" t="str">
        <f>Мун.задание!D96</f>
        <v>Удовлетворенность потребителя</v>
      </c>
      <c r="E65" s="177" t="str">
        <f>Мун.задание!E96</f>
        <v>%</v>
      </c>
      <c r="F65" s="107">
        <f>Мун.задание!F96</f>
        <v>0</v>
      </c>
      <c r="G65" s="20"/>
      <c r="H65" s="110">
        <v>2</v>
      </c>
      <c r="I65" s="166">
        <f t="shared" si="4"/>
        <v>2</v>
      </c>
      <c r="J65" s="20"/>
    </row>
    <row r="66" spans="1:10" ht="43.9" customHeight="1">
      <c r="A66" s="174" t="str">
        <f>Мун.задание!A97</f>
        <v>853211О.99.0.БВ19АА16000</v>
      </c>
      <c r="B66" s="178" t="str">
        <f>Мун.задание!B97</f>
        <v>Дети-инвалиды от 3 лет до 8 лет</v>
      </c>
      <c r="C66" s="179" t="str">
        <f>Мун.задание!C97</f>
        <v>Круглосуточное пребывание</v>
      </c>
      <c r="D66" s="175" t="str">
        <f>Мун.задание!D97</f>
        <v>Удовлетворенность потребителя</v>
      </c>
      <c r="E66" s="177" t="str">
        <f>Мун.задание!E97</f>
        <v>%</v>
      </c>
      <c r="F66" s="107">
        <f>Мун.задание!F97</f>
        <v>0</v>
      </c>
      <c r="G66" s="20"/>
      <c r="H66" s="110">
        <v>2</v>
      </c>
      <c r="I66" s="166">
        <f t="shared" si="4"/>
        <v>2</v>
      </c>
      <c r="J66" s="20"/>
    </row>
    <row r="67" spans="1:10" ht="64.900000000000006" customHeight="1">
      <c r="A67" s="174" t="str">
        <f>Мун.задание!A98</f>
        <v>853211О.99.0.БВ19АБ84000</v>
      </c>
      <c r="B67" s="178" t="str">
        <f>Мун.задание!B98</f>
        <v>Обучающиеся за исключением детей инвалидов и инвалидов 
от 3 лет до 8 лет</v>
      </c>
      <c r="C67" s="179" t="str">
        <f>Мун.задание!C98</f>
        <v>Круглосуточное пребывание</v>
      </c>
      <c r="D67" s="175" t="str">
        <f>Мун.задание!D98</f>
        <v>Удовлетворенность потребителя</v>
      </c>
      <c r="E67" s="177" t="str">
        <f>Мун.задание!E98</f>
        <v>%</v>
      </c>
      <c r="F67" s="107">
        <f>Мун.задание!F98</f>
        <v>0</v>
      </c>
      <c r="G67" s="20"/>
      <c r="H67" s="110">
        <v>2</v>
      </c>
      <c r="I67" s="166">
        <f t="shared" si="4"/>
        <v>2</v>
      </c>
      <c r="J67" s="20"/>
    </row>
    <row r="68" spans="1:10" ht="64.900000000000006" customHeight="1">
      <c r="A68" s="167" t="str">
        <f>Мун.задание!A99</f>
        <v>853211О.99.0.БВ19АБ74000</v>
      </c>
      <c r="B68" s="178" t="str">
        <f>Мун.задание!B99</f>
        <v>Обучающиеся, за исключением детей-инвалидов и инвалидов от 1 года до 3 лет.</v>
      </c>
      <c r="C68" s="179" t="str">
        <f>Мун.задание!C99</f>
        <v>Группа кратковременного пребывания детей</v>
      </c>
      <c r="D68" s="287" t="str">
        <f>Мун.задание!D99</f>
        <v>Удовлетворенность потребителя</v>
      </c>
      <c r="E68" s="290" t="str">
        <f>Мун.задание!E99</f>
        <v>%</v>
      </c>
      <c r="F68" s="282">
        <f>Мун.задание!F99</f>
        <v>90</v>
      </c>
      <c r="G68" s="20"/>
      <c r="H68" s="286">
        <v>2</v>
      </c>
      <c r="I68" s="166">
        <f t="shared" si="4"/>
        <v>-88</v>
      </c>
      <c r="J68" s="20"/>
    </row>
    <row r="69" spans="1:10" ht="64.900000000000006" customHeight="1">
      <c r="A69" s="167" t="str">
        <f>Мун.задание!A100</f>
        <v>853211О.99.0.БВ19АБ80000</v>
      </c>
      <c r="B69" s="178" t="str">
        <f>Мун.задание!B100</f>
        <v>Обучающиеся, за исключением детей-инвалидов и инвалидов от 3 лет до 8 лет</v>
      </c>
      <c r="C69" s="179" t="str">
        <f>Мун.задание!C100</f>
        <v>Группа кратковременного пребывания детей</v>
      </c>
      <c r="D69" s="287" t="str">
        <f>Мун.задание!D100</f>
        <v>Удовлетворенность потребителя</v>
      </c>
      <c r="E69" s="290" t="str">
        <f>Мун.задание!E100</f>
        <v>%</v>
      </c>
      <c r="F69" s="282">
        <f>Мун.задание!F100</f>
        <v>0</v>
      </c>
      <c r="G69" s="20"/>
      <c r="H69" s="286">
        <v>2</v>
      </c>
      <c r="I69" s="166">
        <f t="shared" si="4"/>
        <v>2</v>
      </c>
      <c r="J69" s="20"/>
    </row>
    <row r="71" spans="1:10" ht="25.9" customHeight="1">
      <c r="A71" s="87" t="s">
        <v>27</v>
      </c>
      <c r="B71" s="155"/>
      <c r="C71" s="155"/>
      <c r="D71" s="155"/>
      <c r="E71" s="155"/>
      <c r="F71" s="155"/>
      <c r="G71" s="155"/>
      <c r="H71" s="156"/>
      <c r="I71" s="155"/>
      <c r="J71" s="155"/>
    </row>
    <row r="72" spans="1:10" s="121" customFormat="1" ht="15.6" customHeight="1">
      <c r="A72" s="312" t="s">
        <v>19</v>
      </c>
      <c r="B72" s="312" t="s">
        <v>20</v>
      </c>
      <c r="C72" s="312" t="s">
        <v>37</v>
      </c>
      <c r="D72" s="312" t="s">
        <v>38</v>
      </c>
      <c r="E72" s="312"/>
      <c r="F72" s="312"/>
      <c r="G72" s="312"/>
      <c r="H72" s="312"/>
      <c r="I72" s="312"/>
      <c r="J72" s="312"/>
    </row>
    <row r="73" spans="1:10" s="121" customFormat="1" ht="69" customHeight="1">
      <c r="A73" s="312"/>
      <c r="B73" s="312"/>
      <c r="C73" s="312"/>
      <c r="D73" s="139" t="s">
        <v>23</v>
      </c>
      <c r="E73" s="139" t="s">
        <v>24</v>
      </c>
      <c r="F73" s="139" t="s">
        <v>52</v>
      </c>
      <c r="G73" s="139" t="s">
        <v>53</v>
      </c>
      <c r="H73" s="139" t="s">
        <v>54</v>
      </c>
      <c r="I73" s="139" t="s">
        <v>148</v>
      </c>
      <c r="J73" s="139" t="s">
        <v>56</v>
      </c>
    </row>
    <row r="74" spans="1:10" ht="22.9" customHeight="1">
      <c r="A74" s="393" t="str">
        <f>A58</f>
        <v>853211О.99.0.БВ19АБ76000</v>
      </c>
      <c r="B74" s="348" t="s">
        <v>92</v>
      </c>
      <c r="C74" s="320" t="s">
        <v>97</v>
      </c>
      <c r="D74" s="90" t="s">
        <v>131</v>
      </c>
      <c r="E74" s="91" t="s">
        <v>81</v>
      </c>
      <c r="F74" s="51">
        <f>Мун.задание!F106</f>
        <v>51</v>
      </c>
      <c r="G74" s="26"/>
      <c r="H74" s="110">
        <f>Мун.задание!$F$154</f>
        <v>5</v>
      </c>
      <c r="I74" s="172">
        <f t="shared" ref="I74" si="5">(G74/F74*100+5)-100</f>
        <v>-95</v>
      </c>
      <c r="J74" s="20"/>
    </row>
    <row r="75" spans="1:10" ht="22.9" customHeight="1">
      <c r="A75" s="394"/>
      <c r="B75" s="325"/>
      <c r="C75" s="320"/>
      <c r="D75" s="90" t="s">
        <v>134</v>
      </c>
      <c r="E75" s="91" t="s">
        <v>81</v>
      </c>
      <c r="F75" s="180">
        <f>Мун.задание!F107</f>
        <v>0</v>
      </c>
      <c r="G75" s="29"/>
      <c r="H75" s="110">
        <f>Мун.задание!$F$154</f>
        <v>5</v>
      </c>
      <c r="I75" s="172" t="e">
        <f>(G75/F75*100+5)-100</f>
        <v>#DIV/0!</v>
      </c>
      <c r="J75" s="30"/>
    </row>
    <row r="76" spans="1:10" ht="22.9" customHeight="1">
      <c r="A76" s="394"/>
      <c r="B76" s="325"/>
      <c r="C76" s="320"/>
      <c r="D76" s="90" t="s">
        <v>135</v>
      </c>
      <c r="E76" s="91" t="s">
        <v>82</v>
      </c>
      <c r="F76" s="181">
        <f>F78/12</f>
        <v>9447.75</v>
      </c>
      <c r="G76" s="29"/>
      <c r="H76" s="110">
        <f>Мун.задание!$F$154</f>
        <v>5</v>
      </c>
      <c r="I76" s="172">
        <f t="shared" ref="I76:I139" si="6">(G76/F76*100+5)-100</f>
        <v>-95</v>
      </c>
      <c r="J76" s="30"/>
    </row>
    <row r="77" spans="1:10" ht="22.9" customHeight="1">
      <c r="A77" s="394"/>
      <c r="B77" s="325"/>
      <c r="C77" s="320"/>
      <c r="D77" s="90" t="s">
        <v>136</v>
      </c>
      <c r="E77" s="91" t="s">
        <v>82</v>
      </c>
      <c r="F77" s="181">
        <f>F79/24</f>
        <v>0</v>
      </c>
      <c r="G77" s="29"/>
      <c r="H77" s="110">
        <f>Мун.задание!$F$154</f>
        <v>5</v>
      </c>
      <c r="I77" s="172" t="e">
        <f t="shared" si="6"/>
        <v>#DIV/0!</v>
      </c>
      <c r="J77" s="30"/>
    </row>
    <row r="78" spans="1:10" ht="22.9" customHeight="1">
      <c r="A78" s="394"/>
      <c r="B78" s="325"/>
      <c r="C78" s="320"/>
      <c r="D78" s="90" t="s">
        <v>100</v>
      </c>
      <c r="E78" s="91" t="s">
        <v>83</v>
      </c>
      <c r="F78" s="100">
        <f>Мун.задание!F108</f>
        <v>113373</v>
      </c>
      <c r="G78" s="186">
        <f>G76*12</f>
        <v>0</v>
      </c>
      <c r="H78" s="110">
        <f>Мун.задание!$F$154</f>
        <v>5</v>
      </c>
      <c r="I78" s="172">
        <f t="shared" si="6"/>
        <v>-95</v>
      </c>
      <c r="J78" s="30"/>
    </row>
    <row r="79" spans="1:10" ht="22.9" customHeight="1">
      <c r="A79" s="395"/>
      <c r="B79" s="325"/>
      <c r="C79" s="320"/>
      <c r="D79" s="90" t="s">
        <v>125</v>
      </c>
      <c r="E79" s="91" t="s">
        <v>83</v>
      </c>
      <c r="F79" s="100">
        <f>Мун.задание!F109</f>
        <v>0</v>
      </c>
      <c r="G79" s="186">
        <f>G77*24</f>
        <v>0</v>
      </c>
      <c r="H79" s="110">
        <f>Мун.задание!$F$154</f>
        <v>5</v>
      </c>
      <c r="I79" s="172" t="e">
        <f t="shared" si="6"/>
        <v>#DIV/0!</v>
      </c>
      <c r="J79" s="30"/>
    </row>
    <row r="80" spans="1:10" ht="22.9" customHeight="1">
      <c r="A80" s="393" t="str">
        <f>A58</f>
        <v>853211О.99.0.БВ19АБ76000</v>
      </c>
      <c r="B80" s="348" t="s">
        <v>99</v>
      </c>
      <c r="C80" s="320" t="s">
        <v>97</v>
      </c>
      <c r="D80" s="90" t="s">
        <v>131</v>
      </c>
      <c r="E80" s="91" t="s">
        <v>81</v>
      </c>
      <c r="F80" s="51">
        <f>Мун.задание!F110</f>
        <v>187</v>
      </c>
      <c r="G80" s="26"/>
      <c r="H80" s="110">
        <f>Мун.задание!$F$154</f>
        <v>5</v>
      </c>
      <c r="I80" s="172">
        <f t="shared" si="6"/>
        <v>-95</v>
      </c>
      <c r="J80" s="30"/>
    </row>
    <row r="81" spans="1:10" ht="24.6" customHeight="1">
      <c r="A81" s="394"/>
      <c r="B81" s="325"/>
      <c r="C81" s="320"/>
      <c r="D81" s="90" t="s">
        <v>134</v>
      </c>
      <c r="E81" s="91" t="s">
        <v>81</v>
      </c>
      <c r="F81" s="180">
        <f>Мун.задание!F111</f>
        <v>0</v>
      </c>
      <c r="G81" s="29"/>
      <c r="H81" s="110">
        <f>Мун.задание!$F$154</f>
        <v>5</v>
      </c>
      <c r="I81" s="172" t="e">
        <f t="shared" si="6"/>
        <v>#DIV/0!</v>
      </c>
      <c r="J81" s="30"/>
    </row>
    <row r="82" spans="1:10" ht="24.6" customHeight="1">
      <c r="A82" s="394"/>
      <c r="B82" s="325"/>
      <c r="C82" s="320"/>
      <c r="D82" s="90" t="s">
        <v>135</v>
      </c>
      <c r="E82" s="91" t="s">
        <v>82</v>
      </c>
      <c r="F82" s="181">
        <f>F84/12</f>
        <v>34641.75</v>
      </c>
      <c r="G82" s="29"/>
      <c r="H82" s="110">
        <f>Мун.задание!$F$154</f>
        <v>5</v>
      </c>
      <c r="I82" s="172">
        <f t="shared" si="6"/>
        <v>-95</v>
      </c>
      <c r="J82" s="30"/>
    </row>
    <row r="83" spans="1:10" ht="24.6" customHeight="1">
      <c r="A83" s="394"/>
      <c r="B83" s="325"/>
      <c r="C83" s="320"/>
      <c r="D83" s="90" t="s">
        <v>136</v>
      </c>
      <c r="E83" s="91" t="s">
        <v>82</v>
      </c>
      <c r="F83" s="181">
        <f>F85/24</f>
        <v>0</v>
      </c>
      <c r="G83" s="29"/>
      <c r="H83" s="110">
        <f>Мун.задание!$F$154</f>
        <v>5</v>
      </c>
      <c r="I83" s="172" t="e">
        <f t="shared" si="6"/>
        <v>#DIV/0!</v>
      </c>
      <c r="J83" s="30"/>
    </row>
    <row r="84" spans="1:10" ht="24.6" customHeight="1">
      <c r="A84" s="394"/>
      <c r="B84" s="325"/>
      <c r="C84" s="320"/>
      <c r="D84" s="90" t="s">
        <v>100</v>
      </c>
      <c r="E84" s="91" t="s">
        <v>83</v>
      </c>
      <c r="F84" s="100">
        <f>Мун.задание!F112</f>
        <v>415701</v>
      </c>
      <c r="G84" s="186">
        <f>G82*12</f>
        <v>0</v>
      </c>
      <c r="H84" s="110">
        <f>Мун.задание!$F$154</f>
        <v>5</v>
      </c>
      <c r="I84" s="172">
        <f t="shared" si="6"/>
        <v>-95</v>
      </c>
      <c r="J84" s="30"/>
    </row>
    <row r="85" spans="1:10" ht="24.6" customHeight="1">
      <c r="A85" s="395"/>
      <c r="B85" s="325"/>
      <c r="C85" s="320"/>
      <c r="D85" s="90" t="s">
        <v>125</v>
      </c>
      <c r="E85" s="91" t="s">
        <v>83</v>
      </c>
      <c r="F85" s="100">
        <f>Мун.задание!F113</f>
        <v>0</v>
      </c>
      <c r="G85" s="186">
        <f t="shared" ref="G85" si="7">G83*24</f>
        <v>0</v>
      </c>
      <c r="H85" s="110">
        <f>Мун.задание!$F$154</f>
        <v>5</v>
      </c>
      <c r="I85" s="172" t="e">
        <f t="shared" si="6"/>
        <v>#DIV/0!</v>
      </c>
      <c r="J85" s="30"/>
    </row>
    <row r="86" spans="1:10" ht="24.6" customHeight="1">
      <c r="A86" s="393" t="str">
        <f>A60</f>
        <v>853211О.99.0.БВ19АА08000</v>
      </c>
      <c r="B86" s="348" t="s">
        <v>93</v>
      </c>
      <c r="C86" s="320" t="s">
        <v>97</v>
      </c>
      <c r="D86" s="90" t="s">
        <v>131</v>
      </c>
      <c r="E86" s="91" t="s">
        <v>81</v>
      </c>
      <c r="F86" s="51">
        <f>Мун.задание!F114</f>
        <v>0</v>
      </c>
      <c r="G86" s="26"/>
      <c r="H86" s="110">
        <f>Мун.задание!$F$154</f>
        <v>5</v>
      </c>
      <c r="I86" s="172" t="e">
        <f t="shared" si="6"/>
        <v>#DIV/0!</v>
      </c>
      <c r="J86" s="30"/>
    </row>
    <row r="87" spans="1:10" ht="24.6" customHeight="1">
      <c r="A87" s="394"/>
      <c r="B87" s="325"/>
      <c r="C87" s="320"/>
      <c r="D87" s="90" t="s">
        <v>134</v>
      </c>
      <c r="E87" s="91" t="s">
        <v>81</v>
      </c>
      <c r="F87" s="51">
        <f>Мун.задание!F115</f>
        <v>0</v>
      </c>
      <c r="G87" s="29"/>
      <c r="H87" s="110">
        <f>Мун.задание!$F$154</f>
        <v>5</v>
      </c>
      <c r="I87" s="172" t="e">
        <f t="shared" si="6"/>
        <v>#DIV/0!</v>
      </c>
      <c r="J87" s="30"/>
    </row>
    <row r="88" spans="1:10" ht="24.6" customHeight="1">
      <c r="A88" s="394"/>
      <c r="B88" s="325"/>
      <c r="C88" s="320"/>
      <c r="D88" s="90" t="s">
        <v>135</v>
      </c>
      <c r="E88" s="91" t="s">
        <v>82</v>
      </c>
      <c r="F88" s="181">
        <f>F90/12</f>
        <v>0</v>
      </c>
      <c r="G88" s="29"/>
      <c r="H88" s="110">
        <f>Мун.задание!$F$154</f>
        <v>5</v>
      </c>
      <c r="I88" s="172" t="e">
        <f t="shared" si="6"/>
        <v>#DIV/0!</v>
      </c>
      <c r="J88" s="30"/>
    </row>
    <row r="89" spans="1:10" ht="24.6" customHeight="1">
      <c r="A89" s="394"/>
      <c r="B89" s="325"/>
      <c r="C89" s="320"/>
      <c r="D89" s="90" t="s">
        <v>136</v>
      </c>
      <c r="E89" s="91" t="s">
        <v>82</v>
      </c>
      <c r="F89" s="181">
        <f>F91/24</f>
        <v>0</v>
      </c>
      <c r="G89" s="29"/>
      <c r="H89" s="110">
        <f>Мун.задание!$F$154</f>
        <v>5</v>
      </c>
      <c r="I89" s="172" t="e">
        <f t="shared" si="6"/>
        <v>#DIV/0!</v>
      </c>
      <c r="J89" s="30"/>
    </row>
    <row r="90" spans="1:10" ht="24.6" customHeight="1">
      <c r="A90" s="394"/>
      <c r="B90" s="325"/>
      <c r="C90" s="320"/>
      <c r="D90" s="90" t="s">
        <v>100</v>
      </c>
      <c r="E90" s="91" t="s">
        <v>83</v>
      </c>
      <c r="F90" s="100">
        <f>Мун.задание!F116</f>
        <v>0</v>
      </c>
      <c r="G90" s="186">
        <f t="shared" ref="G90" si="8">G88*12</f>
        <v>0</v>
      </c>
      <c r="H90" s="110">
        <f>Мун.задание!$F$154</f>
        <v>5</v>
      </c>
      <c r="I90" s="172" t="e">
        <f t="shared" si="6"/>
        <v>#DIV/0!</v>
      </c>
      <c r="J90" s="30"/>
    </row>
    <row r="91" spans="1:10" ht="24.6" customHeight="1">
      <c r="A91" s="395"/>
      <c r="B91" s="325"/>
      <c r="C91" s="320"/>
      <c r="D91" s="90" t="s">
        <v>125</v>
      </c>
      <c r="E91" s="91" t="s">
        <v>83</v>
      </c>
      <c r="F91" s="100">
        <f>Мун.задание!F117</f>
        <v>0</v>
      </c>
      <c r="G91" s="186">
        <f t="shared" ref="G91" si="9">G89*24</f>
        <v>0</v>
      </c>
      <c r="H91" s="110">
        <f>Мун.задание!$F$154</f>
        <v>5</v>
      </c>
      <c r="I91" s="172" t="e">
        <f t="shared" si="6"/>
        <v>#DIV/0!</v>
      </c>
      <c r="J91" s="30"/>
    </row>
    <row r="92" spans="1:10" ht="24.6" customHeight="1">
      <c r="A92" s="393" t="str">
        <f>A61</f>
        <v>853211О.99.0.БВ19АА14000</v>
      </c>
      <c r="B92" s="348" t="s">
        <v>94</v>
      </c>
      <c r="C92" s="320" t="s">
        <v>97</v>
      </c>
      <c r="D92" s="90" t="s">
        <v>131</v>
      </c>
      <c r="E92" s="91" t="s">
        <v>81</v>
      </c>
      <c r="F92" s="51">
        <f>Мун.задание!F118</f>
        <v>0</v>
      </c>
      <c r="G92" s="26"/>
      <c r="H92" s="110">
        <f>Мун.задание!$F$154</f>
        <v>5</v>
      </c>
      <c r="I92" s="172" t="e">
        <f t="shared" si="6"/>
        <v>#DIV/0!</v>
      </c>
      <c r="J92" s="30"/>
    </row>
    <row r="93" spans="1:10" ht="24.6" customHeight="1">
      <c r="A93" s="394"/>
      <c r="B93" s="325"/>
      <c r="C93" s="320"/>
      <c r="D93" s="90" t="s">
        <v>134</v>
      </c>
      <c r="E93" s="91" t="s">
        <v>81</v>
      </c>
      <c r="F93" s="180">
        <f>Мун.задание!F119</f>
        <v>0</v>
      </c>
      <c r="G93" s="29"/>
      <c r="H93" s="110">
        <f>Мун.задание!$F$154</f>
        <v>5</v>
      </c>
      <c r="I93" s="172" t="e">
        <f t="shared" si="6"/>
        <v>#DIV/0!</v>
      </c>
      <c r="J93" s="30"/>
    </row>
    <row r="94" spans="1:10" ht="24.6" customHeight="1">
      <c r="A94" s="394"/>
      <c r="B94" s="325"/>
      <c r="C94" s="320"/>
      <c r="D94" s="90" t="s">
        <v>135</v>
      </c>
      <c r="E94" s="91" t="s">
        <v>82</v>
      </c>
      <c r="F94" s="181">
        <f>F96/12</f>
        <v>0</v>
      </c>
      <c r="G94" s="29"/>
      <c r="H94" s="110">
        <f>Мун.задание!$F$154</f>
        <v>5</v>
      </c>
      <c r="I94" s="172" t="e">
        <f t="shared" si="6"/>
        <v>#DIV/0!</v>
      </c>
      <c r="J94" s="30"/>
    </row>
    <row r="95" spans="1:10" ht="24.6" customHeight="1">
      <c r="A95" s="394"/>
      <c r="B95" s="325"/>
      <c r="C95" s="320"/>
      <c r="D95" s="90" t="s">
        <v>136</v>
      </c>
      <c r="E95" s="91" t="s">
        <v>82</v>
      </c>
      <c r="F95" s="181">
        <f>F97/24</f>
        <v>0</v>
      </c>
      <c r="G95" s="29"/>
      <c r="H95" s="110">
        <f>Мун.задание!$F$154</f>
        <v>5</v>
      </c>
      <c r="I95" s="172" t="e">
        <f t="shared" si="6"/>
        <v>#DIV/0!</v>
      </c>
      <c r="J95" s="30"/>
    </row>
    <row r="96" spans="1:10" ht="24.6" customHeight="1">
      <c r="A96" s="394"/>
      <c r="B96" s="325"/>
      <c r="C96" s="320"/>
      <c r="D96" s="90" t="s">
        <v>100</v>
      </c>
      <c r="E96" s="91" t="s">
        <v>83</v>
      </c>
      <c r="F96" s="100">
        <f>Мун.задание!F120</f>
        <v>0</v>
      </c>
      <c r="G96" s="186">
        <f t="shared" ref="G96" si="10">G94*12</f>
        <v>0</v>
      </c>
      <c r="H96" s="110">
        <f>Мун.задание!$F$154</f>
        <v>5</v>
      </c>
      <c r="I96" s="172" t="e">
        <f t="shared" si="6"/>
        <v>#DIV/0!</v>
      </c>
      <c r="J96" s="30"/>
    </row>
    <row r="97" spans="1:42" ht="22.9" customHeight="1">
      <c r="A97" s="395"/>
      <c r="B97" s="325"/>
      <c r="C97" s="320"/>
      <c r="D97" s="90" t="s">
        <v>125</v>
      </c>
      <c r="E97" s="91" t="s">
        <v>83</v>
      </c>
      <c r="F97" s="100">
        <f>Мун.задание!F121</f>
        <v>0</v>
      </c>
      <c r="G97" s="186">
        <f t="shared" ref="G97" si="11">G95*24</f>
        <v>0</v>
      </c>
      <c r="H97" s="110">
        <f>Мун.задание!$F$154</f>
        <v>5</v>
      </c>
      <c r="I97" s="172" t="e">
        <f t="shared" si="6"/>
        <v>#DIV/0!</v>
      </c>
      <c r="J97" s="30"/>
    </row>
    <row r="98" spans="1:42" ht="15.75" customHeight="1">
      <c r="A98" s="396" t="str">
        <f>A61</f>
        <v>853211О.99.0.БВ19АА14000</v>
      </c>
      <c r="B98" s="348" t="s">
        <v>95</v>
      </c>
      <c r="C98" s="320" t="s">
        <v>97</v>
      </c>
      <c r="D98" s="90" t="s">
        <v>131</v>
      </c>
      <c r="E98" s="91" t="s">
        <v>81</v>
      </c>
      <c r="F98" s="51">
        <f>Мун.задание!F122</f>
        <v>0</v>
      </c>
      <c r="G98" s="26"/>
      <c r="H98" s="110">
        <f>Мун.задание!$F$154</f>
        <v>5</v>
      </c>
      <c r="I98" s="172" t="e">
        <f t="shared" si="6"/>
        <v>#DIV/0!</v>
      </c>
      <c r="J98" s="30"/>
    </row>
    <row r="99" spans="1:42" ht="15.75">
      <c r="A99" s="397"/>
      <c r="B99" s="325"/>
      <c r="C99" s="320"/>
      <c r="D99" s="90" t="s">
        <v>134</v>
      </c>
      <c r="E99" s="91" t="s">
        <v>81</v>
      </c>
      <c r="F99" s="180">
        <f>Мун.задание!F123</f>
        <v>0</v>
      </c>
      <c r="G99" s="29"/>
      <c r="H99" s="110">
        <f>Мун.задание!$F$154</f>
        <v>5</v>
      </c>
      <c r="I99" s="172" t="e">
        <f t="shared" si="6"/>
        <v>#DIV/0!</v>
      </c>
      <c r="J99" s="30"/>
    </row>
    <row r="100" spans="1:42" ht="21.75">
      <c r="A100" s="397"/>
      <c r="B100" s="325"/>
      <c r="C100" s="320"/>
      <c r="D100" s="90" t="s">
        <v>135</v>
      </c>
      <c r="E100" s="91" t="s">
        <v>82</v>
      </c>
      <c r="F100" s="181">
        <f>F102/12</f>
        <v>0</v>
      </c>
      <c r="G100" s="29"/>
      <c r="H100" s="110">
        <f>Мун.задание!$F$154</f>
        <v>5</v>
      </c>
      <c r="I100" s="172" t="e">
        <f t="shared" si="6"/>
        <v>#DIV/0!</v>
      </c>
      <c r="J100" s="30"/>
    </row>
    <row r="101" spans="1:42" ht="21.75">
      <c r="A101" s="397"/>
      <c r="B101" s="325"/>
      <c r="C101" s="320"/>
      <c r="D101" s="90" t="s">
        <v>136</v>
      </c>
      <c r="E101" s="91" t="s">
        <v>82</v>
      </c>
      <c r="F101" s="181">
        <f>F103/24</f>
        <v>0</v>
      </c>
      <c r="G101" s="29"/>
      <c r="H101" s="110">
        <f>Мун.задание!$F$154</f>
        <v>5</v>
      </c>
      <c r="I101" s="172" t="e">
        <f t="shared" si="6"/>
        <v>#DIV/0!</v>
      </c>
      <c r="J101" s="30"/>
    </row>
    <row r="102" spans="1:42" ht="21.75">
      <c r="A102" s="397"/>
      <c r="B102" s="325"/>
      <c r="C102" s="320"/>
      <c r="D102" s="90" t="s">
        <v>100</v>
      </c>
      <c r="E102" s="91" t="s">
        <v>83</v>
      </c>
      <c r="F102" s="100">
        <f>Мун.задание!F124</f>
        <v>0</v>
      </c>
      <c r="G102" s="186">
        <f>G100*12</f>
        <v>0</v>
      </c>
      <c r="H102" s="110">
        <f>Мун.задание!$F$154</f>
        <v>5</v>
      </c>
      <c r="I102" s="172" t="e">
        <f t="shared" si="6"/>
        <v>#DIV/0!</v>
      </c>
      <c r="J102" s="30"/>
    </row>
    <row r="103" spans="1:42" ht="21.75">
      <c r="A103" s="398"/>
      <c r="B103" s="325"/>
      <c r="C103" s="320"/>
      <c r="D103" s="90" t="s">
        <v>125</v>
      </c>
      <c r="E103" s="91" t="s">
        <v>83</v>
      </c>
      <c r="F103" s="100">
        <f>Мун.задание!F125</f>
        <v>0</v>
      </c>
      <c r="G103" s="186">
        <f t="shared" ref="G103" si="12">G101*24</f>
        <v>0</v>
      </c>
      <c r="H103" s="110">
        <f>Мун.задание!$F$154</f>
        <v>5</v>
      </c>
      <c r="I103" s="172" t="e">
        <f t="shared" si="6"/>
        <v>#DIV/0!</v>
      </c>
      <c r="J103" s="30"/>
    </row>
    <row r="104" spans="1:42" ht="15.75">
      <c r="A104" s="399" t="str">
        <f>A62</f>
        <v>853211О.99.0.БВ19АБ34000</v>
      </c>
      <c r="B104" s="348" t="s">
        <v>96</v>
      </c>
      <c r="C104" s="320" t="s">
        <v>97</v>
      </c>
      <c r="D104" s="90" t="s">
        <v>131</v>
      </c>
      <c r="E104" s="91" t="s">
        <v>81</v>
      </c>
      <c r="F104" s="51">
        <f>Мун.задание!F126</f>
        <v>0</v>
      </c>
      <c r="G104" s="26"/>
      <c r="H104" s="110">
        <f>Мун.задание!$F$154</f>
        <v>5</v>
      </c>
      <c r="I104" s="172" t="e">
        <f t="shared" si="6"/>
        <v>#DIV/0!</v>
      </c>
      <c r="J104" s="30"/>
    </row>
    <row r="105" spans="1:42" ht="15.75">
      <c r="A105" s="400"/>
      <c r="B105" s="325"/>
      <c r="C105" s="320"/>
      <c r="D105" s="90" t="s">
        <v>134</v>
      </c>
      <c r="E105" s="91" t="s">
        <v>81</v>
      </c>
      <c r="F105" s="180">
        <f>Мун.задание!F127</f>
        <v>0</v>
      </c>
      <c r="G105" s="29"/>
      <c r="H105" s="110">
        <f>Мун.задание!$F$154</f>
        <v>5</v>
      </c>
      <c r="I105" s="172" t="e">
        <f t="shared" si="6"/>
        <v>#DIV/0!</v>
      </c>
      <c r="J105" s="30"/>
    </row>
    <row r="106" spans="1:42" ht="21.75">
      <c r="A106" s="400"/>
      <c r="B106" s="325"/>
      <c r="C106" s="320"/>
      <c r="D106" s="90" t="s">
        <v>135</v>
      </c>
      <c r="E106" s="91" t="s">
        <v>82</v>
      </c>
      <c r="F106" s="181">
        <f>F108/12</f>
        <v>0</v>
      </c>
      <c r="G106" s="29"/>
      <c r="H106" s="110">
        <f>Мун.задание!$F$154</f>
        <v>5</v>
      </c>
      <c r="I106" s="172" t="e">
        <f t="shared" si="6"/>
        <v>#DIV/0!</v>
      </c>
      <c r="J106" s="30"/>
    </row>
    <row r="107" spans="1:42" ht="21.75">
      <c r="A107" s="400"/>
      <c r="B107" s="325"/>
      <c r="C107" s="320"/>
      <c r="D107" s="90" t="s">
        <v>136</v>
      </c>
      <c r="E107" s="91" t="s">
        <v>82</v>
      </c>
      <c r="F107" s="181">
        <f>F109/24</f>
        <v>0</v>
      </c>
      <c r="G107" s="29"/>
      <c r="H107" s="110">
        <f>Мун.задание!$F$154</f>
        <v>5</v>
      </c>
      <c r="I107" s="172" t="e">
        <f t="shared" si="6"/>
        <v>#DIV/0!</v>
      </c>
      <c r="J107" s="30"/>
    </row>
    <row r="108" spans="1:42" ht="21.75">
      <c r="A108" s="400"/>
      <c r="B108" s="325"/>
      <c r="C108" s="320"/>
      <c r="D108" s="90" t="s">
        <v>100</v>
      </c>
      <c r="E108" s="91" t="s">
        <v>83</v>
      </c>
      <c r="F108" s="100">
        <f>Мун.задание!F128</f>
        <v>0</v>
      </c>
      <c r="G108" s="186">
        <f t="shared" ref="G108" si="13">G106*12</f>
        <v>0</v>
      </c>
      <c r="H108" s="110">
        <f>Мун.задание!$F$154</f>
        <v>5</v>
      </c>
      <c r="I108" s="172" t="e">
        <f t="shared" si="6"/>
        <v>#DIV/0!</v>
      </c>
      <c r="J108" s="30"/>
    </row>
    <row r="109" spans="1:42" ht="21.75">
      <c r="A109" s="400"/>
      <c r="B109" s="325"/>
      <c r="C109" s="320"/>
      <c r="D109" s="90" t="s">
        <v>125</v>
      </c>
      <c r="E109" s="91" t="s">
        <v>83</v>
      </c>
      <c r="F109" s="100">
        <f>Мун.задание!F129</f>
        <v>0</v>
      </c>
      <c r="G109" s="186">
        <f t="shared" ref="G109" si="14">G107*24</f>
        <v>0</v>
      </c>
      <c r="H109" s="110">
        <f>Мун.задание!$F$154</f>
        <v>5</v>
      </c>
      <c r="I109" s="172" t="e">
        <f t="shared" si="6"/>
        <v>#DIV/0!</v>
      </c>
      <c r="J109" s="30"/>
    </row>
    <row r="110" spans="1:42" s="33" customFormat="1" ht="24.6" customHeight="1">
      <c r="A110" s="388" t="str">
        <f>A64</f>
        <v>853211О.99.0.БВ19АБ36000</v>
      </c>
      <c r="B110" s="353" t="str">
        <f t="shared" ref="B110:C110" si="15">B64</f>
        <v>Дети с туберкулезной интоксикацией от 1 года до 3 лет</v>
      </c>
      <c r="C110" s="355" t="str">
        <f t="shared" si="15"/>
        <v>Круглосуточное пребывание</v>
      </c>
      <c r="D110" s="90" t="s">
        <v>131</v>
      </c>
      <c r="E110" s="91" t="s">
        <v>81</v>
      </c>
      <c r="F110" s="51">
        <f>Мун.задание!F130</f>
        <v>0</v>
      </c>
      <c r="G110" s="26"/>
      <c r="H110" s="110">
        <f>Мун.задание!$F$154</f>
        <v>5</v>
      </c>
      <c r="I110" s="172" t="e">
        <f t="shared" si="6"/>
        <v>#DIV/0!</v>
      </c>
      <c r="J110" s="30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1:42" s="33" customFormat="1" ht="24.6" customHeight="1">
      <c r="A111" s="341"/>
      <c r="B111" s="354"/>
      <c r="C111" s="356"/>
      <c r="D111" s="90" t="s">
        <v>134</v>
      </c>
      <c r="E111" s="91" t="s">
        <v>81</v>
      </c>
      <c r="F111" s="180">
        <f>Мун.задание!F131</f>
        <v>0</v>
      </c>
      <c r="G111" s="29"/>
      <c r="H111" s="110">
        <f>Мун.задание!$F$154</f>
        <v>5</v>
      </c>
      <c r="I111" s="172" t="e">
        <f t="shared" si="6"/>
        <v>#DIV/0!</v>
      </c>
      <c r="J111" s="30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1:42" s="33" customFormat="1" ht="24.6" customHeight="1">
      <c r="A112" s="341"/>
      <c r="B112" s="354"/>
      <c r="C112" s="356"/>
      <c r="D112" s="90" t="s">
        <v>135</v>
      </c>
      <c r="E112" s="91" t="s">
        <v>82</v>
      </c>
      <c r="F112" s="181">
        <f>F114/12</f>
        <v>0</v>
      </c>
      <c r="G112" s="29"/>
      <c r="H112" s="110">
        <f>Мун.задание!$F$154</f>
        <v>5</v>
      </c>
      <c r="I112" s="172" t="e">
        <f t="shared" si="6"/>
        <v>#DIV/0!</v>
      </c>
      <c r="J112" s="30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1:42" s="33" customFormat="1" ht="24.6" customHeight="1">
      <c r="A113" s="341"/>
      <c r="B113" s="354"/>
      <c r="C113" s="356"/>
      <c r="D113" s="90" t="s">
        <v>136</v>
      </c>
      <c r="E113" s="91" t="s">
        <v>82</v>
      </c>
      <c r="F113" s="181">
        <f>F115/24</f>
        <v>0</v>
      </c>
      <c r="G113" s="29"/>
      <c r="H113" s="110">
        <f>Мун.задание!$F$154</f>
        <v>5</v>
      </c>
      <c r="I113" s="172" t="e">
        <f t="shared" si="6"/>
        <v>#DIV/0!</v>
      </c>
      <c r="J113" s="30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1:42" s="33" customFormat="1" ht="24.6" customHeight="1">
      <c r="A114" s="341"/>
      <c r="B114" s="354"/>
      <c r="C114" s="356"/>
      <c r="D114" s="90" t="s">
        <v>100</v>
      </c>
      <c r="E114" s="91" t="s">
        <v>83</v>
      </c>
      <c r="F114" s="100">
        <f>Мун.задание!F132</f>
        <v>0</v>
      </c>
      <c r="G114" s="186">
        <f t="shared" ref="G114" si="16">G112*12</f>
        <v>0</v>
      </c>
      <c r="H114" s="110">
        <f>Мун.задание!$F$154</f>
        <v>5</v>
      </c>
      <c r="I114" s="172" t="e">
        <f t="shared" si="6"/>
        <v>#DIV/0!</v>
      </c>
      <c r="J114" s="30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1:42" s="33" customFormat="1" ht="22.9" customHeight="1">
      <c r="A115" s="341"/>
      <c r="B115" s="354"/>
      <c r="C115" s="356"/>
      <c r="D115" s="182" t="s">
        <v>125</v>
      </c>
      <c r="E115" s="183" t="s">
        <v>83</v>
      </c>
      <c r="F115" s="184">
        <f>Мун.задание!F133</f>
        <v>0</v>
      </c>
      <c r="G115" s="187">
        <f t="shared" ref="G115" si="17">G113*24</f>
        <v>0</v>
      </c>
      <c r="H115" s="112">
        <f>Мун.задание!$F$154</f>
        <v>5</v>
      </c>
      <c r="I115" s="185" t="e">
        <f t="shared" si="6"/>
        <v>#DIV/0!</v>
      </c>
      <c r="J115" s="30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1:42" s="33" customFormat="1" ht="24.6" customHeight="1">
      <c r="A116" s="388" t="str">
        <f>A65</f>
        <v>853211О.99.0.БВ19АБ42000</v>
      </c>
      <c r="B116" s="353" t="str">
        <f t="shared" ref="B116:C116" si="18">B65</f>
        <v>Дети с туберкулезной интоксикацией от 3 лет до 8 лет</v>
      </c>
      <c r="C116" s="355" t="str">
        <f t="shared" si="18"/>
        <v>Круглосуточное пребывание</v>
      </c>
      <c r="D116" s="90" t="s">
        <v>131</v>
      </c>
      <c r="E116" s="91" t="s">
        <v>81</v>
      </c>
      <c r="F116" s="51">
        <f>Мун.задание!F134</f>
        <v>0</v>
      </c>
      <c r="G116" s="26"/>
      <c r="H116" s="110">
        <f>Мун.задание!$F$154</f>
        <v>5</v>
      </c>
      <c r="I116" s="172" t="e">
        <f t="shared" si="6"/>
        <v>#DIV/0!</v>
      </c>
      <c r="J116" s="30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1:42" s="33" customFormat="1" ht="24.6" customHeight="1">
      <c r="A117" s="341"/>
      <c r="B117" s="354"/>
      <c r="C117" s="356"/>
      <c r="D117" s="90" t="s">
        <v>134</v>
      </c>
      <c r="E117" s="91" t="s">
        <v>81</v>
      </c>
      <c r="F117" s="51">
        <f>Мун.задание!F135</f>
        <v>0</v>
      </c>
      <c r="G117" s="29"/>
      <c r="H117" s="110">
        <f>Мун.задание!$F$154</f>
        <v>5</v>
      </c>
      <c r="I117" s="172" t="e">
        <f t="shared" si="6"/>
        <v>#DIV/0!</v>
      </c>
      <c r="J117" s="30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1:42" s="33" customFormat="1" ht="24.6" customHeight="1">
      <c r="A118" s="341"/>
      <c r="B118" s="354"/>
      <c r="C118" s="356"/>
      <c r="D118" s="90" t="s">
        <v>135</v>
      </c>
      <c r="E118" s="91" t="s">
        <v>82</v>
      </c>
      <c r="F118" s="181">
        <f>F120/12</f>
        <v>0</v>
      </c>
      <c r="G118" s="29"/>
      <c r="H118" s="110">
        <f>Мун.задание!$F$154</f>
        <v>5</v>
      </c>
      <c r="I118" s="172" t="e">
        <f t="shared" si="6"/>
        <v>#DIV/0!</v>
      </c>
      <c r="J118" s="30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1:42" s="33" customFormat="1" ht="24.6" customHeight="1">
      <c r="A119" s="341"/>
      <c r="B119" s="354"/>
      <c r="C119" s="356"/>
      <c r="D119" s="90" t="s">
        <v>136</v>
      </c>
      <c r="E119" s="91" t="s">
        <v>82</v>
      </c>
      <c r="F119" s="181">
        <f>F121/24</f>
        <v>0</v>
      </c>
      <c r="G119" s="29"/>
      <c r="H119" s="110">
        <f>Мун.задание!$F$154</f>
        <v>5</v>
      </c>
      <c r="I119" s="172" t="e">
        <f t="shared" si="6"/>
        <v>#DIV/0!</v>
      </c>
      <c r="J119" s="30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1:42" s="33" customFormat="1" ht="24.6" customHeight="1">
      <c r="A120" s="341"/>
      <c r="B120" s="354"/>
      <c r="C120" s="356"/>
      <c r="D120" s="90" t="s">
        <v>100</v>
      </c>
      <c r="E120" s="91" t="s">
        <v>83</v>
      </c>
      <c r="F120" s="100">
        <f>Мун.задание!F136</f>
        <v>0</v>
      </c>
      <c r="G120" s="186">
        <f t="shared" ref="G120" si="19">G118*12</f>
        <v>0</v>
      </c>
      <c r="H120" s="110">
        <f>Мун.задание!$F$154</f>
        <v>5</v>
      </c>
      <c r="I120" s="172" t="e">
        <f t="shared" si="6"/>
        <v>#DIV/0!</v>
      </c>
      <c r="J120" s="30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1:42" s="33" customFormat="1" ht="22.9" customHeight="1">
      <c r="A121" s="341"/>
      <c r="B121" s="354"/>
      <c r="C121" s="356"/>
      <c r="D121" s="182" t="s">
        <v>125</v>
      </c>
      <c r="E121" s="183" t="s">
        <v>83</v>
      </c>
      <c r="F121" s="184">
        <f>Мун.задание!F137</f>
        <v>0</v>
      </c>
      <c r="G121" s="187">
        <f t="shared" ref="G121" si="20">G119*24</f>
        <v>0</v>
      </c>
      <c r="H121" s="112">
        <f>Мун.задание!$F$154</f>
        <v>5</v>
      </c>
      <c r="I121" s="185" t="e">
        <f t="shared" si="6"/>
        <v>#DIV/0!</v>
      </c>
      <c r="J121" s="30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1:42" s="33" customFormat="1" ht="24.6" customHeight="1">
      <c r="A122" s="388" t="str">
        <f>A66</f>
        <v>853211О.99.0.БВ19АА16000</v>
      </c>
      <c r="B122" s="353" t="str">
        <f t="shared" ref="B122:C122" si="21">B66</f>
        <v>Дети-инвалиды от 3 лет до 8 лет</v>
      </c>
      <c r="C122" s="355" t="str">
        <f t="shared" si="21"/>
        <v>Круглосуточное пребывание</v>
      </c>
      <c r="D122" s="90" t="s">
        <v>131</v>
      </c>
      <c r="E122" s="91" t="s">
        <v>81</v>
      </c>
      <c r="F122" s="51">
        <f>Мун.задание!F138</f>
        <v>0</v>
      </c>
      <c r="G122" s="26"/>
      <c r="H122" s="110">
        <f>Мун.задание!$F$154</f>
        <v>5</v>
      </c>
      <c r="I122" s="172" t="e">
        <f t="shared" si="6"/>
        <v>#DIV/0!</v>
      </c>
      <c r="J122" s="30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1:42" s="33" customFormat="1" ht="24.6" customHeight="1">
      <c r="A123" s="341"/>
      <c r="B123" s="354"/>
      <c r="C123" s="356"/>
      <c r="D123" s="90" t="s">
        <v>134</v>
      </c>
      <c r="E123" s="91" t="s">
        <v>81</v>
      </c>
      <c r="F123" s="51">
        <f>Мун.задание!F139</f>
        <v>0</v>
      </c>
      <c r="G123" s="29"/>
      <c r="H123" s="110">
        <f>Мун.задание!$F$154</f>
        <v>5</v>
      </c>
      <c r="I123" s="172" t="e">
        <f t="shared" si="6"/>
        <v>#DIV/0!</v>
      </c>
      <c r="J123" s="30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1:42" s="33" customFormat="1" ht="24.6" customHeight="1">
      <c r="A124" s="341"/>
      <c r="B124" s="354"/>
      <c r="C124" s="356"/>
      <c r="D124" s="90" t="s">
        <v>135</v>
      </c>
      <c r="E124" s="91" t="s">
        <v>82</v>
      </c>
      <c r="F124" s="181">
        <f>F126/12</f>
        <v>0</v>
      </c>
      <c r="G124" s="29"/>
      <c r="H124" s="110">
        <f>Мун.задание!$F$154</f>
        <v>5</v>
      </c>
      <c r="I124" s="172" t="e">
        <f t="shared" si="6"/>
        <v>#DIV/0!</v>
      </c>
      <c r="J124" s="30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1:42" s="33" customFormat="1" ht="24.6" customHeight="1">
      <c r="A125" s="341"/>
      <c r="B125" s="354"/>
      <c r="C125" s="356"/>
      <c r="D125" s="90" t="s">
        <v>136</v>
      </c>
      <c r="E125" s="91" t="s">
        <v>82</v>
      </c>
      <c r="F125" s="181">
        <f>F127/24</f>
        <v>0</v>
      </c>
      <c r="G125" s="29"/>
      <c r="H125" s="110">
        <f>Мун.задание!$F$154</f>
        <v>5</v>
      </c>
      <c r="I125" s="172" t="e">
        <f t="shared" si="6"/>
        <v>#DIV/0!</v>
      </c>
      <c r="J125" s="30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1:42" s="33" customFormat="1" ht="24.6" customHeight="1">
      <c r="A126" s="341"/>
      <c r="B126" s="354"/>
      <c r="C126" s="356"/>
      <c r="D126" s="90" t="s">
        <v>100</v>
      </c>
      <c r="E126" s="91" t="s">
        <v>83</v>
      </c>
      <c r="F126" s="100">
        <f>Мун.задание!F140</f>
        <v>0</v>
      </c>
      <c r="G126" s="186">
        <f t="shared" ref="G126" si="22">G124*12</f>
        <v>0</v>
      </c>
      <c r="H126" s="110">
        <f>Мун.задание!$F$154</f>
        <v>5</v>
      </c>
      <c r="I126" s="172" t="e">
        <f t="shared" si="6"/>
        <v>#DIV/0!</v>
      </c>
      <c r="J126" s="30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1:42" s="33" customFormat="1" ht="24.6" customHeight="1">
      <c r="A127" s="341"/>
      <c r="B127" s="354"/>
      <c r="C127" s="356"/>
      <c r="D127" s="182" t="s">
        <v>125</v>
      </c>
      <c r="E127" s="183" t="s">
        <v>83</v>
      </c>
      <c r="F127" s="184">
        <f>Мун.задание!F141</f>
        <v>0</v>
      </c>
      <c r="G127" s="187">
        <f t="shared" ref="G127" si="23">G125*24</f>
        <v>0</v>
      </c>
      <c r="H127" s="112">
        <f>Мун.задание!$F$154</f>
        <v>5</v>
      </c>
      <c r="I127" s="185" t="e">
        <f t="shared" si="6"/>
        <v>#DIV/0!</v>
      </c>
      <c r="J127" s="30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1:42" s="33" customFormat="1" ht="24.6" customHeight="1">
      <c r="A128" s="388" t="str">
        <f>A67</f>
        <v>853211О.99.0.БВ19АБ84000</v>
      </c>
      <c r="B128" s="353" t="str">
        <f t="shared" ref="B128:C128" si="24">B67</f>
        <v>Обучающиеся за исключением детей инвалидов и инвалидов 
от 3 лет до 8 лет</v>
      </c>
      <c r="C128" s="355" t="str">
        <f t="shared" si="24"/>
        <v>Круглосуточное пребывание</v>
      </c>
      <c r="D128" s="90" t="s">
        <v>131</v>
      </c>
      <c r="E128" s="91" t="s">
        <v>81</v>
      </c>
      <c r="F128" s="51">
        <f>Мун.задание!F142</f>
        <v>0</v>
      </c>
      <c r="G128" s="26"/>
      <c r="H128" s="110">
        <f>Мун.задание!$F$154</f>
        <v>5</v>
      </c>
      <c r="I128" s="172" t="e">
        <f t="shared" si="6"/>
        <v>#DIV/0!</v>
      </c>
      <c r="J128" s="30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1:42" s="33" customFormat="1" ht="24.6" customHeight="1">
      <c r="A129" s="341"/>
      <c r="B129" s="354"/>
      <c r="C129" s="356"/>
      <c r="D129" s="90" t="s">
        <v>134</v>
      </c>
      <c r="E129" s="91" t="s">
        <v>81</v>
      </c>
      <c r="F129" s="51">
        <f>Мун.задание!F143</f>
        <v>0</v>
      </c>
      <c r="G129" s="29"/>
      <c r="H129" s="110">
        <f>Мун.задание!$F$154</f>
        <v>5</v>
      </c>
      <c r="I129" s="172" t="e">
        <f t="shared" si="6"/>
        <v>#DIV/0!</v>
      </c>
      <c r="J129" s="30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1:42" s="33" customFormat="1" ht="24.6" customHeight="1">
      <c r="A130" s="341"/>
      <c r="B130" s="354"/>
      <c r="C130" s="356"/>
      <c r="D130" s="90" t="s">
        <v>135</v>
      </c>
      <c r="E130" s="91" t="s">
        <v>82</v>
      </c>
      <c r="F130" s="181">
        <f>F132/12</f>
        <v>0</v>
      </c>
      <c r="G130" s="29"/>
      <c r="H130" s="110">
        <f>Мун.задание!$F$154</f>
        <v>5</v>
      </c>
      <c r="I130" s="172" t="e">
        <f t="shared" si="6"/>
        <v>#DIV/0!</v>
      </c>
      <c r="J130" s="30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1:42" s="33" customFormat="1" ht="24.6" customHeight="1">
      <c r="A131" s="341"/>
      <c r="B131" s="354"/>
      <c r="C131" s="356"/>
      <c r="D131" s="90" t="s">
        <v>136</v>
      </c>
      <c r="E131" s="91" t="s">
        <v>82</v>
      </c>
      <c r="F131" s="181">
        <f>F133/24</f>
        <v>0</v>
      </c>
      <c r="G131" s="29"/>
      <c r="H131" s="110">
        <f>Мун.задание!$F$154</f>
        <v>5</v>
      </c>
      <c r="I131" s="172" t="e">
        <f t="shared" si="6"/>
        <v>#DIV/0!</v>
      </c>
      <c r="J131" s="30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1:42" s="33" customFormat="1" ht="24.6" customHeight="1">
      <c r="A132" s="341"/>
      <c r="B132" s="354"/>
      <c r="C132" s="356"/>
      <c r="D132" s="90" t="s">
        <v>100</v>
      </c>
      <c r="E132" s="91" t="s">
        <v>83</v>
      </c>
      <c r="F132" s="100">
        <f>Мун.задание!F144</f>
        <v>0</v>
      </c>
      <c r="G132" s="186">
        <f t="shared" ref="G132" si="25">G130*12</f>
        <v>0</v>
      </c>
      <c r="H132" s="110">
        <f>Мун.задание!$F$154</f>
        <v>5</v>
      </c>
      <c r="I132" s="172" t="e">
        <f t="shared" si="6"/>
        <v>#DIV/0!</v>
      </c>
      <c r="J132" s="30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1:42" s="33" customFormat="1" ht="24.6" customHeight="1">
      <c r="A133" s="341"/>
      <c r="B133" s="354"/>
      <c r="C133" s="356"/>
      <c r="D133" s="90" t="s">
        <v>125</v>
      </c>
      <c r="E133" s="91" t="s">
        <v>83</v>
      </c>
      <c r="F133" s="100">
        <f>Мун.задание!F145</f>
        <v>0</v>
      </c>
      <c r="G133" s="186">
        <f t="shared" ref="G133" si="26">G131*24</f>
        <v>0</v>
      </c>
      <c r="H133" s="110">
        <f>Мун.задание!$F$154</f>
        <v>5</v>
      </c>
      <c r="I133" s="172" t="e">
        <f t="shared" si="6"/>
        <v>#DIV/0!</v>
      </c>
      <c r="J133" s="30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1:42" s="18" customFormat="1" ht="24.6" customHeight="1">
      <c r="A134" s="388" t="str">
        <f>A68</f>
        <v>853211О.99.0.БВ19АБ74000</v>
      </c>
      <c r="B134" s="341" t="str">
        <f>B68</f>
        <v>Обучающиеся, за исключением детей-инвалидов и инвалидов от 1 года до 3 лет.</v>
      </c>
      <c r="C134" s="341" t="str">
        <f>C68</f>
        <v>Группа кратковременного пребывания детей</v>
      </c>
      <c r="D134" s="285" t="s">
        <v>131</v>
      </c>
      <c r="E134" s="91" t="s">
        <v>81</v>
      </c>
      <c r="F134" s="51">
        <f>Мун.задание!F146</f>
        <v>1</v>
      </c>
      <c r="G134" s="26"/>
      <c r="H134" s="297">
        <f>Мун.задание!$F$154</f>
        <v>5</v>
      </c>
      <c r="I134" s="172">
        <f t="shared" si="6"/>
        <v>-95</v>
      </c>
      <c r="J134" s="30"/>
    </row>
    <row r="135" spans="1:42" s="18" customFormat="1" ht="24.6" customHeight="1">
      <c r="A135" s="341"/>
      <c r="B135" s="341"/>
      <c r="C135" s="341"/>
      <c r="D135" s="285" t="s">
        <v>134</v>
      </c>
      <c r="E135" s="91" t="s">
        <v>81</v>
      </c>
      <c r="F135" s="51">
        <f>Мун.задание!F147</f>
        <v>0</v>
      </c>
      <c r="G135" s="29"/>
      <c r="H135" s="297">
        <f>Мун.задание!$F$154</f>
        <v>5</v>
      </c>
      <c r="I135" s="172" t="e">
        <f t="shared" si="6"/>
        <v>#DIV/0!</v>
      </c>
      <c r="J135" s="30"/>
    </row>
    <row r="136" spans="1:42" s="18" customFormat="1" ht="24.6" customHeight="1">
      <c r="A136" s="341"/>
      <c r="B136" s="341"/>
      <c r="C136" s="341"/>
      <c r="D136" s="285" t="s">
        <v>135</v>
      </c>
      <c r="E136" s="91" t="s">
        <v>82</v>
      </c>
      <c r="F136" s="181">
        <f>F138/12</f>
        <v>92.625</v>
      </c>
      <c r="G136" s="29"/>
      <c r="H136" s="297">
        <f>Мун.задание!$F$154</f>
        <v>5</v>
      </c>
      <c r="I136" s="172">
        <f t="shared" si="6"/>
        <v>-95</v>
      </c>
      <c r="J136" s="30"/>
    </row>
    <row r="137" spans="1:42" s="18" customFormat="1" ht="24.6" customHeight="1">
      <c r="A137" s="341"/>
      <c r="B137" s="341"/>
      <c r="C137" s="341"/>
      <c r="D137" s="285" t="s">
        <v>136</v>
      </c>
      <c r="E137" s="91" t="s">
        <v>82</v>
      </c>
      <c r="F137" s="181">
        <f>F139/24</f>
        <v>0</v>
      </c>
      <c r="G137" s="29"/>
      <c r="H137" s="297">
        <f>Мун.задание!$F$154</f>
        <v>5</v>
      </c>
      <c r="I137" s="172" t="e">
        <f t="shared" si="6"/>
        <v>#DIV/0!</v>
      </c>
      <c r="J137" s="30"/>
    </row>
    <row r="138" spans="1:42" s="18" customFormat="1" ht="24.6" customHeight="1">
      <c r="A138" s="341"/>
      <c r="B138" s="341"/>
      <c r="C138" s="341"/>
      <c r="D138" s="285" t="s">
        <v>100</v>
      </c>
      <c r="E138" s="91" t="s">
        <v>83</v>
      </c>
      <c r="F138" s="100">
        <f>Мун.задание!F148/2</f>
        <v>1111.5</v>
      </c>
      <c r="G138" s="186">
        <f t="shared" ref="G138" si="27">G136*12</f>
        <v>0</v>
      </c>
      <c r="H138" s="297">
        <f>Мун.задание!$F$154</f>
        <v>5</v>
      </c>
      <c r="I138" s="172">
        <f t="shared" si="6"/>
        <v>-95</v>
      </c>
      <c r="J138" s="30"/>
    </row>
    <row r="139" spans="1:42" s="18" customFormat="1" ht="24.6" customHeight="1">
      <c r="A139" s="341"/>
      <c r="B139" s="341"/>
      <c r="C139" s="341"/>
      <c r="D139" s="285" t="s">
        <v>125</v>
      </c>
      <c r="E139" s="91" t="s">
        <v>83</v>
      </c>
      <c r="F139" s="100">
        <f>Мун.задание!F149/2</f>
        <v>0</v>
      </c>
      <c r="G139" s="186">
        <f t="shared" ref="G139" si="28">G137*24</f>
        <v>0</v>
      </c>
      <c r="H139" s="297">
        <f>Мун.задание!$F$154</f>
        <v>5</v>
      </c>
      <c r="I139" s="172" t="e">
        <f t="shared" si="6"/>
        <v>#DIV/0!</v>
      </c>
      <c r="J139" s="30"/>
    </row>
    <row r="140" spans="1:42" s="18" customFormat="1" ht="24.6" customHeight="1">
      <c r="A140" s="388" t="str">
        <f>A69</f>
        <v>853211О.99.0.БВ19АБ80000</v>
      </c>
      <c r="B140" s="341" t="str">
        <f>B69</f>
        <v>Обучающиеся, за исключением детей-инвалидов и инвалидов от 3 лет до 8 лет</v>
      </c>
      <c r="C140" s="341" t="str">
        <f>C69</f>
        <v>Группа кратковременного пребывания детей</v>
      </c>
      <c r="D140" s="285" t="s">
        <v>131</v>
      </c>
      <c r="E140" s="91" t="s">
        <v>81</v>
      </c>
      <c r="F140" s="51">
        <f>Мун.задание!F150</f>
        <v>0</v>
      </c>
      <c r="G140" s="26"/>
      <c r="H140" s="297">
        <f>Мун.задание!$F$154</f>
        <v>5</v>
      </c>
      <c r="I140" s="172" t="e">
        <f t="shared" ref="I140:I145" si="29">(G140/F140*100+5)-100</f>
        <v>#DIV/0!</v>
      </c>
      <c r="J140" s="30"/>
    </row>
    <row r="141" spans="1:42" s="18" customFormat="1" ht="24.6" customHeight="1">
      <c r="A141" s="341"/>
      <c r="B141" s="341"/>
      <c r="C141" s="341"/>
      <c r="D141" s="285" t="s">
        <v>134</v>
      </c>
      <c r="E141" s="91" t="s">
        <v>81</v>
      </c>
      <c r="F141" s="51">
        <f>Мун.задание!F151</f>
        <v>0</v>
      </c>
      <c r="G141" s="29"/>
      <c r="H141" s="297">
        <f>Мун.задание!$F$154</f>
        <v>5</v>
      </c>
      <c r="I141" s="172" t="e">
        <f t="shared" si="29"/>
        <v>#DIV/0!</v>
      </c>
      <c r="J141" s="30"/>
    </row>
    <row r="142" spans="1:42" s="18" customFormat="1" ht="24.6" customHeight="1">
      <c r="A142" s="341"/>
      <c r="B142" s="341"/>
      <c r="C142" s="341"/>
      <c r="D142" s="285" t="s">
        <v>135</v>
      </c>
      <c r="E142" s="91" t="s">
        <v>82</v>
      </c>
      <c r="F142" s="181">
        <f>F144/12</f>
        <v>0</v>
      </c>
      <c r="G142" s="29"/>
      <c r="H142" s="297">
        <f>Мун.задание!$F$154</f>
        <v>5</v>
      </c>
      <c r="I142" s="172" t="e">
        <f t="shared" si="29"/>
        <v>#DIV/0!</v>
      </c>
      <c r="J142" s="30"/>
    </row>
    <row r="143" spans="1:42" s="18" customFormat="1" ht="24.6" customHeight="1">
      <c r="A143" s="341"/>
      <c r="B143" s="341"/>
      <c r="C143" s="341"/>
      <c r="D143" s="285" t="s">
        <v>136</v>
      </c>
      <c r="E143" s="91" t="s">
        <v>82</v>
      </c>
      <c r="F143" s="181">
        <f>F145/24</f>
        <v>0</v>
      </c>
      <c r="G143" s="29"/>
      <c r="H143" s="297">
        <f>Мун.задание!$F$154</f>
        <v>5</v>
      </c>
      <c r="I143" s="172" t="e">
        <f t="shared" si="29"/>
        <v>#DIV/0!</v>
      </c>
      <c r="J143" s="30"/>
    </row>
    <row r="144" spans="1:42" s="18" customFormat="1" ht="24.6" customHeight="1">
      <c r="A144" s="341"/>
      <c r="B144" s="341"/>
      <c r="C144" s="341"/>
      <c r="D144" s="285" t="s">
        <v>100</v>
      </c>
      <c r="E144" s="91" t="s">
        <v>83</v>
      </c>
      <c r="F144" s="100">
        <f>Мун.задание!F152</f>
        <v>0</v>
      </c>
      <c r="G144" s="186">
        <f t="shared" ref="G144" si="30">G142*12</f>
        <v>0</v>
      </c>
      <c r="H144" s="297">
        <f>Мун.задание!$F$154</f>
        <v>5</v>
      </c>
      <c r="I144" s="172" t="e">
        <f t="shared" si="29"/>
        <v>#DIV/0!</v>
      </c>
      <c r="J144" s="30"/>
    </row>
    <row r="145" spans="1:10" s="18" customFormat="1" ht="24.6" customHeight="1">
      <c r="A145" s="341"/>
      <c r="B145" s="341"/>
      <c r="C145" s="341"/>
      <c r="D145" s="285" t="s">
        <v>125</v>
      </c>
      <c r="E145" s="91" t="s">
        <v>83</v>
      </c>
      <c r="F145" s="100">
        <f>Мун.задание!F153</f>
        <v>0</v>
      </c>
      <c r="G145" s="186">
        <f t="shared" ref="G145" si="31">G143*24</f>
        <v>0</v>
      </c>
      <c r="H145" s="297">
        <f>Мун.задание!$F$154</f>
        <v>5</v>
      </c>
      <c r="I145" s="172" t="e">
        <f t="shared" si="29"/>
        <v>#DIV/0!</v>
      </c>
      <c r="J145" s="30"/>
    </row>
    <row r="146" spans="1:10">
      <c r="A146" s="155"/>
      <c r="B146" s="155"/>
      <c r="C146" s="155"/>
      <c r="D146" s="155"/>
      <c r="E146" s="155"/>
      <c r="F146" s="155"/>
    </row>
    <row r="147" spans="1:10" ht="20.25">
      <c r="A147" s="87" t="s">
        <v>73</v>
      </c>
      <c r="B147" s="155"/>
      <c r="C147" s="155"/>
      <c r="D147" s="155"/>
      <c r="E147" s="155"/>
      <c r="F147" s="155"/>
    </row>
    <row r="148" spans="1:10" ht="15.75">
      <c r="A148" s="344" t="s">
        <v>101</v>
      </c>
      <c r="B148" s="344"/>
      <c r="C148" s="155"/>
      <c r="D148" s="155"/>
      <c r="E148" s="155"/>
      <c r="F148" s="155"/>
    </row>
    <row r="149" spans="1:10">
      <c r="A149" s="155"/>
      <c r="B149" s="155"/>
      <c r="C149" s="155"/>
      <c r="D149" s="155"/>
      <c r="E149" s="155"/>
      <c r="F149" s="155"/>
    </row>
    <row r="150" spans="1:10" ht="15.75" thickBot="1">
      <c r="A150" s="155"/>
      <c r="B150" s="155"/>
      <c r="C150" s="155"/>
      <c r="D150" s="155"/>
      <c r="E150" s="155"/>
      <c r="F150" s="155"/>
    </row>
    <row r="151" spans="1:10" ht="14.45" customHeight="1">
      <c r="A151" s="188"/>
      <c r="B151" s="189"/>
      <c r="C151" s="190" t="s">
        <v>62</v>
      </c>
      <c r="D151" s="191"/>
      <c r="E151" s="342" t="s">
        <v>64</v>
      </c>
      <c r="F151" s="343"/>
    </row>
    <row r="152" spans="1:10" ht="51">
      <c r="A152" s="192" t="s">
        <v>102</v>
      </c>
      <c r="B152" s="31"/>
      <c r="C152" s="32"/>
      <c r="D152" s="199" t="s">
        <v>65</v>
      </c>
      <c r="E152" s="200"/>
      <c r="F152" s="201" t="s">
        <v>66</v>
      </c>
    </row>
    <row r="153" spans="1:10">
      <c r="A153" s="193"/>
      <c r="B153" s="194"/>
      <c r="C153" s="195"/>
      <c r="D153" s="202"/>
      <c r="E153" s="194"/>
      <c r="F153" s="203"/>
    </row>
    <row r="154" spans="1:10" ht="15.75" thickBot="1">
      <c r="A154" s="196" t="s">
        <v>63</v>
      </c>
      <c r="B154" s="197" t="s">
        <v>143</v>
      </c>
      <c r="C154" s="198"/>
      <c r="D154" s="204" t="s">
        <v>63</v>
      </c>
      <c r="E154" s="205" t="str">
        <f>B154</f>
        <v>"25" января  2018г.</v>
      </c>
      <c r="F154" s="206"/>
    </row>
  </sheetData>
  <sheetProtection password="CA50" sheet="1" objects="1" scenarios="1"/>
  <mergeCells count="75">
    <mergeCell ref="A128:A133"/>
    <mergeCell ref="B128:B133"/>
    <mergeCell ref="C128:C133"/>
    <mergeCell ref="A148:B148"/>
    <mergeCell ref="A98:A103"/>
    <mergeCell ref="B98:B103"/>
    <mergeCell ref="C98:C103"/>
    <mergeCell ref="A104:A109"/>
    <mergeCell ref="B104:B109"/>
    <mergeCell ref="C104:C109"/>
    <mergeCell ref="A110:A115"/>
    <mergeCell ref="B110:B115"/>
    <mergeCell ref="C110:C115"/>
    <mergeCell ref="A116:A121"/>
    <mergeCell ref="B116:B121"/>
    <mergeCell ref="C116:C121"/>
    <mergeCell ref="A122:A127"/>
    <mergeCell ref="B122:B127"/>
    <mergeCell ref="C122:C127"/>
    <mergeCell ref="A86:A91"/>
    <mergeCell ref="B86:B91"/>
    <mergeCell ref="C86:C91"/>
    <mergeCell ref="A92:A97"/>
    <mergeCell ref="B92:B97"/>
    <mergeCell ref="C92:C97"/>
    <mergeCell ref="A74:A79"/>
    <mergeCell ref="B74:B79"/>
    <mergeCell ref="C74:C79"/>
    <mergeCell ref="A80:A85"/>
    <mergeCell ref="B80:B85"/>
    <mergeCell ref="C80:C85"/>
    <mergeCell ref="D56:J56"/>
    <mergeCell ref="A72:A73"/>
    <mergeCell ref="B72:B73"/>
    <mergeCell ref="C72:C73"/>
    <mergeCell ref="D72:J72"/>
    <mergeCell ref="A47:A48"/>
    <mergeCell ref="B47:B48"/>
    <mergeCell ref="C47:C48"/>
    <mergeCell ref="A56:A57"/>
    <mergeCell ref="B56:B57"/>
    <mergeCell ref="C56:C57"/>
    <mergeCell ref="A43:A44"/>
    <mergeCell ref="B43:B44"/>
    <mergeCell ref="C43:C44"/>
    <mergeCell ref="A45:A46"/>
    <mergeCell ref="B45:B46"/>
    <mergeCell ref="C45:C46"/>
    <mergeCell ref="B39:B40"/>
    <mergeCell ref="C39:C40"/>
    <mergeCell ref="A41:A42"/>
    <mergeCell ref="B41:B42"/>
    <mergeCell ref="C41:C42"/>
    <mergeCell ref="E151:F151"/>
    <mergeCell ref="A6:D6"/>
    <mergeCell ref="A7:D7"/>
    <mergeCell ref="A26:A27"/>
    <mergeCell ref="B26:B27"/>
    <mergeCell ref="C26:C27"/>
    <mergeCell ref="D26:J26"/>
    <mergeCell ref="A8:C8"/>
    <mergeCell ref="A35:A36"/>
    <mergeCell ref="B35:B36"/>
    <mergeCell ref="C35:C36"/>
    <mergeCell ref="D35:J35"/>
    <mergeCell ref="A37:A38"/>
    <mergeCell ref="B37:B38"/>
    <mergeCell ref="C37:C38"/>
    <mergeCell ref="A39:A40"/>
    <mergeCell ref="A134:A139"/>
    <mergeCell ref="B134:B139"/>
    <mergeCell ref="C134:C139"/>
    <mergeCell ref="A140:A145"/>
    <mergeCell ref="B140:B145"/>
    <mergeCell ref="C140:C145"/>
  </mergeCells>
  <conditionalFormatting sqref="I28:I33">
    <cfRule type="cellIs" dxfId="72" priority="55" operator="lessThan">
      <formula>0.02</formula>
    </cfRule>
  </conditionalFormatting>
  <conditionalFormatting sqref="I28:I31">
    <cfRule type="cellIs" dxfId="71" priority="50" operator="greaterThan">
      <formula>0</formula>
    </cfRule>
    <cfRule type="cellIs" dxfId="70" priority="51" operator="lessThan">
      <formula>-0.01</formula>
    </cfRule>
    <cfRule type="cellIs" dxfId="69" priority="52" operator="lessThan">
      <formula>0.02</formula>
    </cfRule>
    <cfRule type="cellIs" dxfId="68" priority="53" operator="greaterThan">
      <formula>0.02</formula>
    </cfRule>
    <cfRule type="cellIs" dxfId="67" priority="54" operator="lessThan">
      <formula>0.02</formula>
    </cfRule>
  </conditionalFormatting>
  <conditionalFormatting sqref="I58:I69">
    <cfRule type="cellIs" dxfId="66" priority="49" operator="lessThan">
      <formula>0.02</formula>
    </cfRule>
  </conditionalFormatting>
  <conditionalFormatting sqref="I58:I69">
    <cfRule type="cellIs" dxfId="65" priority="44" operator="greaterThan">
      <formula>0</formula>
    </cfRule>
    <cfRule type="cellIs" dxfId="64" priority="45" operator="lessThan">
      <formula>-0.01</formula>
    </cfRule>
    <cfRule type="cellIs" dxfId="63" priority="46" operator="lessThan">
      <formula>0.02</formula>
    </cfRule>
    <cfRule type="cellIs" dxfId="62" priority="47" operator="greaterThan">
      <formula>0.02</formula>
    </cfRule>
    <cfRule type="cellIs" dxfId="61" priority="48" operator="lessThan">
      <formula>0.02</formula>
    </cfRule>
  </conditionalFormatting>
  <conditionalFormatting sqref="I74:I145">
    <cfRule type="cellIs" dxfId="60" priority="43" operator="lessThan">
      <formula>0.02</formula>
    </cfRule>
  </conditionalFormatting>
  <conditionalFormatting sqref="I74:I145">
    <cfRule type="cellIs" dxfId="59" priority="38" operator="greaterThan">
      <formula>0</formula>
    </cfRule>
    <cfRule type="cellIs" dxfId="58" priority="39" operator="lessThan">
      <formula>-0.01</formula>
    </cfRule>
    <cfRule type="cellIs" dxfId="57" priority="40" operator="lessThan">
      <formula>0.02</formula>
    </cfRule>
    <cfRule type="cellIs" dxfId="56" priority="41" operator="greaterThan">
      <formula>0.02</formula>
    </cfRule>
    <cfRule type="cellIs" dxfId="55" priority="42" operator="lessThan">
      <formula>0.02</formula>
    </cfRule>
  </conditionalFormatting>
  <conditionalFormatting sqref="I37:I48">
    <cfRule type="cellIs" dxfId="54" priority="27" operator="greaterThan">
      <formula>0</formula>
    </cfRule>
    <cfRule type="cellIs" dxfId="53" priority="28" operator="lessThan">
      <formula>95</formula>
    </cfRule>
    <cfRule type="cellIs" dxfId="52" priority="30" operator="lessThan">
      <formula>95</formula>
    </cfRule>
    <cfRule type="cellIs" dxfId="51" priority="37" operator="lessThan">
      <formula>0.02</formula>
    </cfRule>
  </conditionalFormatting>
  <conditionalFormatting sqref="I37:I48">
    <cfRule type="cellIs" dxfId="50" priority="32" operator="greaterThan">
      <formula>0</formula>
    </cfRule>
    <cfRule type="cellIs" dxfId="49" priority="33" operator="lessThan">
      <formula>-0.01</formula>
    </cfRule>
    <cfRule type="cellIs" dxfId="48" priority="34" operator="lessThan">
      <formula>0.02</formula>
    </cfRule>
    <cfRule type="cellIs" dxfId="47" priority="35" operator="greaterThan">
      <formula>0.02</formula>
    </cfRule>
    <cfRule type="cellIs" dxfId="46" priority="36" operator="lessThan">
      <formula>0.02</formula>
    </cfRule>
  </conditionalFormatting>
  <conditionalFormatting sqref="I86">
    <cfRule type="cellIs" dxfId="45" priority="31" operator="lessThan">
      <formula>-95</formula>
    </cfRule>
  </conditionalFormatting>
  <conditionalFormatting sqref="I87">
    <cfRule type="cellIs" dxfId="44" priority="29" operator="lessThan">
      <formula>-95</formula>
    </cfRule>
  </conditionalFormatting>
  <conditionalFormatting sqref="I64:I69">
    <cfRule type="cellIs" dxfId="43" priority="26" operator="lessThan">
      <formula>0.02</formula>
    </cfRule>
  </conditionalFormatting>
  <conditionalFormatting sqref="I64:I69">
    <cfRule type="cellIs" dxfId="42" priority="21" operator="greaterThan">
      <formula>0</formula>
    </cfRule>
    <cfRule type="cellIs" dxfId="41" priority="22" operator="lessThan">
      <formula>-0.01</formula>
    </cfRule>
    <cfRule type="cellIs" dxfId="40" priority="23" operator="lessThan">
      <formula>0.02</formula>
    </cfRule>
    <cfRule type="cellIs" dxfId="39" priority="24" operator="greaterThan">
      <formula>0.02</formula>
    </cfRule>
    <cfRule type="cellIs" dxfId="38" priority="25" operator="lessThan">
      <formula>0.02</formula>
    </cfRule>
  </conditionalFormatting>
  <conditionalFormatting sqref="I110:I145">
    <cfRule type="cellIs" dxfId="37" priority="19" operator="lessThan">
      <formula>0</formula>
    </cfRule>
    <cfRule type="cellIs" dxfId="36" priority="20" operator="lessThan">
      <formula>0.02</formula>
    </cfRule>
  </conditionalFormatting>
  <conditionalFormatting sqref="I110:I145">
    <cfRule type="cellIs" dxfId="35" priority="14" operator="greaterThan">
      <formula>0</formula>
    </cfRule>
    <cfRule type="cellIs" dxfId="34" priority="15" operator="lessThan">
      <formula>-0.01</formula>
    </cfRule>
    <cfRule type="cellIs" dxfId="33" priority="16" operator="lessThan">
      <formula>0.02</formula>
    </cfRule>
    <cfRule type="cellIs" dxfId="32" priority="17" operator="greaterThan">
      <formula>0.02</formula>
    </cfRule>
    <cfRule type="cellIs" dxfId="31" priority="18" operator="lessThan">
      <formula>0.02</formula>
    </cfRule>
  </conditionalFormatting>
  <conditionalFormatting sqref="I134:I145">
    <cfRule type="cellIs" dxfId="30" priority="13" operator="lessThan">
      <formula>0.02</formula>
    </cfRule>
  </conditionalFormatting>
  <conditionalFormatting sqref="I134:I145">
    <cfRule type="cellIs" dxfId="29" priority="8" operator="greaterThan">
      <formula>0</formula>
    </cfRule>
    <cfRule type="cellIs" dxfId="28" priority="9" operator="lessThan">
      <formula>-0.01</formula>
    </cfRule>
    <cfRule type="cellIs" dxfId="27" priority="10" operator="lessThan">
      <formula>0.02</formula>
    </cfRule>
    <cfRule type="cellIs" dxfId="26" priority="11" operator="greaterThan">
      <formula>0.02</formula>
    </cfRule>
    <cfRule type="cellIs" dxfId="25" priority="12" operator="lessThan">
      <formula>0.02</formula>
    </cfRule>
  </conditionalFormatting>
  <conditionalFormatting sqref="I134:I145">
    <cfRule type="cellIs" dxfId="24" priority="6" operator="lessThan">
      <formula>0</formula>
    </cfRule>
    <cfRule type="cellIs" dxfId="23" priority="7" operator="lessThan">
      <formula>0.02</formula>
    </cfRule>
  </conditionalFormatting>
  <conditionalFormatting sqref="I134:I145">
    <cfRule type="cellIs" dxfId="22" priority="1" operator="greaterThan">
      <formula>0</formula>
    </cfRule>
    <cfRule type="cellIs" dxfId="21" priority="2" operator="lessThan">
      <formula>-0.01</formula>
    </cfRule>
    <cfRule type="cellIs" dxfId="20" priority="3" operator="lessThan">
      <formula>0.02</formula>
    </cfRule>
    <cfRule type="cellIs" dxfId="19" priority="4" operator="greaterThan">
      <formula>0.02</formula>
    </cfRule>
    <cfRule type="cellIs" dxfId="18" priority="5" operator="lessThan">
      <formula>0.02</formula>
    </cfRule>
  </conditionalFormatting>
  <hyperlinks>
    <hyperlink ref="B10" r:id="rId1" display="consultantplus://offline/ref=F45CF4563CDD4427B3BC4A7ED23C0A47C4A704BF76D86D2ECA259383D2S5OEK"/>
  </hyperlinks>
  <pageMargins left="0.70866141732283472" right="0.70866141732283472" top="0.74803149606299213" bottom="0.35433070866141736" header="0.31496062992125984" footer="0.31496062992125984"/>
  <pageSetup paperSize="9" scale="56" fitToHeight="6" orientation="landscape" r:id="rId2"/>
  <rowBreaks count="4" manualBreakCount="4">
    <brk id="24" max="16383" man="1"/>
    <brk id="49" max="16383" man="1"/>
    <brk id="69" max="16383" man="1"/>
    <brk id="10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K96"/>
  <sheetViews>
    <sheetView topLeftCell="A7" zoomScale="80" zoomScaleNormal="80" workbookViewId="0">
      <pane xSplit="4" ySplit="6" topLeftCell="E58" activePane="bottomRight" state="frozen"/>
      <selection activeCell="A7" sqref="A7"/>
      <selection pane="topRight" activeCell="E7" sqref="E7"/>
      <selection pane="bottomLeft" activeCell="A13" sqref="A13"/>
      <selection pane="bottomRight" activeCell="J97" sqref="J97"/>
    </sheetView>
  </sheetViews>
  <sheetFormatPr defaultColWidth="8.85546875" defaultRowHeight="15.75"/>
  <cols>
    <col min="1" max="1" width="6.140625" style="34" customWidth="1"/>
    <col min="2" max="2" width="74.7109375" style="34" customWidth="1"/>
    <col min="3" max="3" width="13.42578125" style="34" customWidth="1"/>
    <col min="4" max="9" width="13.28515625" style="34" customWidth="1"/>
    <col min="10" max="10" width="13.140625" style="34" customWidth="1"/>
    <col min="11" max="12" width="15.28515625" style="207" customWidth="1"/>
    <col min="13" max="13" width="19.85546875" style="207" customWidth="1"/>
    <col min="14" max="16" width="11.85546875" style="207" customWidth="1"/>
    <col min="17" max="17" width="12.42578125" style="207" customWidth="1"/>
    <col min="18" max="18" width="12.28515625" style="207" customWidth="1"/>
    <col min="19" max="19" width="12.7109375" style="207" customWidth="1"/>
    <col min="20" max="21" width="11.42578125" style="207" customWidth="1"/>
    <col min="22" max="24" width="13" style="207" customWidth="1"/>
    <col min="25" max="25" width="11.42578125" style="207" customWidth="1"/>
    <col min="26" max="27" width="8.85546875" style="207" customWidth="1"/>
    <col min="28" max="28" width="12.42578125" style="207" customWidth="1"/>
    <col min="29" max="31" width="11.42578125" style="207" customWidth="1"/>
    <col min="32" max="32" width="8.85546875" style="34"/>
    <col min="33" max="33" width="10.28515625" style="34" customWidth="1"/>
    <col min="34" max="16384" width="8.85546875" style="34"/>
  </cols>
  <sheetData>
    <row r="1" spans="1:34" ht="20.25">
      <c r="J1" s="35" t="s">
        <v>0</v>
      </c>
      <c r="Q1" s="405" t="s">
        <v>154</v>
      </c>
      <c r="R1" s="405"/>
      <c r="S1" s="405"/>
      <c r="T1" s="405"/>
      <c r="U1" s="405"/>
      <c r="V1" s="405"/>
      <c r="W1" s="405"/>
      <c r="X1" s="405"/>
    </row>
    <row r="2" spans="1:34">
      <c r="J2" s="35" t="s">
        <v>1</v>
      </c>
    </row>
    <row r="3" spans="1:34">
      <c r="J3" s="35" t="s">
        <v>2</v>
      </c>
    </row>
    <row r="4" spans="1:34">
      <c r="J4" s="35" t="s">
        <v>3</v>
      </c>
    </row>
    <row r="5" spans="1:34">
      <c r="J5" s="35" t="s">
        <v>4</v>
      </c>
    </row>
    <row r="6" spans="1:34" ht="16.5" thickBot="1">
      <c r="A6" s="378" t="s">
        <v>5</v>
      </c>
      <c r="B6" s="378"/>
      <c r="C6" s="378"/>
      <c r="D6" s="378"/>
      <c r="E6" s="378"/>
      <c r="F6" s="378"/>
      <c r="G6" s="378"/>
      <c r="H6" s="378"/>
    </row>
    <row r="7" spans="1:34" ht="59.45" customHeight="1" thickBot="1">
      <c r="A7" s="379" t="str">
        <f>'12 месяцев'!A7:D7</f>
        <v>о выполнении муниципального задания на оказание муниципальных услуг в отношении муниципальных учреждений  городского округа город Рыбинск № ____ на 2018 - 2020 годы  за  12 месяцев  2018 г.</v>
      </c>
      <c r="B7" s="379"/>
      <c r="C7" s="379"/>
      <c r="D7" s="379"/>
      <c r="E7" s="379"/>
      <c r="F7" s="379"/>
      <c r="G7" s="379"/>
      <c r="H7" s="379"/>
      <c r="Q7" s="406" t="s">
        <v>155</v>
      </c>
      <c r="R7" s="407"/>
      <c r="S7" s="407"/>
      <c r="T7" s="407"/>
      <c r="U7" s="407"/>
      <c r="V7" s="407"/>
      <c r="W7" s="407"/>
      <c r="X7" s="407"/>
      <c r="Y7" s="264">
        <f>D15+D17+D19+D21+D23+D25</f>
        <v>239</v>
      </c>
      <c r="Z7" s="208"/>
      <c r="AA7" s="208"/>
      <c r="AB7" s="264">
        <f>E15+E17+E19+E21+E23+E25</f>
        <v>0</v>
      </c>
    </row>
    <row r="8" spans="1:34" ht="26.45" customHeight="1">
      <c r="A8" s="329" t="str">
        <f>'6 месяцев'!A8:D8</f>
        <v xml:space="preserve">муниципальное дошкольное образовательное учреждение детский сад № </v>
      </c>
      <c r="B8" s="329"/>
      <c r="C8" s="329"/>
      <c r="D8" s="329"/>
      <c r="E8" s="329"/>
      <c r="F8" s="329"/>
      <c r="G8" s="329"/>
      <c r="H8" s="36">
        <f>'6 месяцев'!D8</f>
        <v>32</v>
      </c>
      <c r="I8" s="36"/>
      <c r="J8" s="36"/>
      <c r="O8" s="209"/>
      <c r="P8" s="210" t="s">
        <v>177</v>
      </c>
      <c r="Q8" s="245">
        <v>9618100</v>
      </c>
      <c r="R8" s="245">
        <v>595200</v>
      </c>
      <c r="S8" s="245">
        <f>3196134.1+89400</f>
        <v>3285534.1</v>
      </c>
      <c r="T8" s="245">
        <v>65000</v>
      </c>
      <c r="U8" s="245">
        <f>1500+55000</f>
        <v>56500</v>
      </c>
      <c r="V8" s="245">
        <v>1555946</v>
      </c>
      <c r="W8" s="245">
        <v>2238700</v>
      </c>
      <c r="X8" s="248">
        <f>V8+W8</f>
        <v>3794646</v>
      </c>
      <c r="Y8" s="263">
        <v>350000</v>
      </c>
      <c r="Z8" s="245"/>
      <c r="AA8" s="245"/>
      <c r="AB8" s="262">
        <f>SUM(Q8:U8)+X8+Y8</f>
        <v>17764980.100000001</v>
      </c>
      <c r="AC8" s="246"/>
      <c r="AD8" s="246"/>
      <c r="AE8" s="246"/>
      <c r="AF8" s="265">
        <f>12382825.7+5382154.4-AB8</f>
        <v>0</v>
      </c>
    </row>
    <row r="9" spans="1:34" ht="36" hidden="1">
      <c r="A9" s="380" t="s">
        <v>8</v>
      </c>
      <c r="B9" s="380"/>
      <c r="C9" s="380"/>
      <c r="D9" s="380"/>
      <c r="E9" s="380"/>
      <c r="F9" s="380"/>
      <c r="G9" s="380"/>
      <c r="H9" s="380"/>
      <c r="P9" s="212" t="s">
        <v>156</v>
      </c>
      <c r="Q9" s="247"/>
      <c r="R9" s="247"/>
      <c r="S9" s="247"/>
      <c r="T9" s="247"/>
      <c r="U9" s="247"/>
      <c r="V9" s="247"/>
      <c r="W9" s="247"/>
      <c r="X9" s="248">
        <f>V9+W9</f>
        <v>0</v>
      </c>
      <c r="Y9" s="247"/>
      <c r="Z9" s="247"/>
      <c r="AA9" s="247"/>
      <c r="AB9" s="248">
        <f>SUM(Q9:U9)+X9+Y9</f>
        <v>0</v>
      </c>
      <c r="AC9" s="246"/>
      <c r="AD9" s="246"/>
      <c r="AE9" s="246"/>
    </row>
    <row r="10" spans="1:34" ht="43.15" hidden="1" customHeight="1">
      <c r="A10" s="67"/>
      <c r="B10" s="69"/>
      <c r="C10" s="383" t="s">
        <v>128</v>
      </c>
      <c r="D10" s="383"/>
      <c r="E10" s="383"/>
      <c r="F10" s="383"/>
      <c r="G10" s="383"/>
      <c r="H10" s="383"/>
      <c r="I10" s="383"/>
      <c r="J10" s="410"/>
      <c r="K10" s="213"/>
      <c r="L10" s="213"/>
      <c r="M10" s="214"/>
      <c r="N10" s="214"/>
      <c r="O10" s="215"/>
      <c r="P10" s="216" t="s">
        <v>157</v>
      </c>
      <c r="Q10" s="249">
        <f>Q9-Q8</f>
        <v>-9618100</v>
      </c>
      <c r="R10" s="249">
        <f t="shared" ref="R10:AB10" si="0">R9-R8</f>
        <v>-595200</v>
      </c>
      <c r="S10" s="249">
        <f t="shared" si="0"/>
        <v>-3285534.1</v>
      </c>
      <c r="T10" s="249">
        <f t="shared" si="0"/>
        <v>-65000</v>
      </c>
      <c r="U10" s="249">
        <f t="shared" si="0"/>
        <v>-56500</v>
      </c>
      <c r="V10" s="249">
        <f t="shared" si="0"/>
        <v>-1555946</v>
      </c>
      <c r="W10" s="249">
        <f t="shared" si="0"/>
        <v>-2238700</v>
      </c>
      <c r="X10" s="249">
        <f t="shared" si="0"/>
        <v>-3794646</v>
      </c>
      <c r="Y10" s="249">
        <f t="shared" si="0"/>
        <v>-350000</v>
      </c>
      <c r="Z10" s="249">
        <f t="shared" si="0"/>
        <v>0</v>
      </c>
      <c r="AA10" s="249">
        <f t="shared" si="0"/>
        <v>0</v>
      </c>
      <c r="AB10" s="249">
        <f t="shared" si="0"/>
        <v>-17764980.100000001</v>
      </c>
      <c r="AC10" s="246"/>
      <c r="AD10" s="246"/>
      <c r="AE10" s="246"/>
    </row>
    <row r="11" spans="1:34" ht="20.25">
      <c r="A11" s="65"/>
      <c r="B11" s="68"/>
      <c r="C11" s="383" t="s">
        <v>6</v>
      </c>
      <c r="D11" s="383"/>
      <c r="E11" s="383"/>
      <c r="F11" s="383"/>
      <c r="G11" s="383" t="s">
        <v>7</v>
      </c>
      <c r="H11" s="383"/>
      <c r="I11" s="383"/>
      <c r="J11" s="410"/>
      <c r="K11" s="217"/>
      <c r="L11" s="217"/>
      <c r="M11" s="217"/>
      <c r="N11" s="217"/>
      <c r="O11" s="218"/>
      <c r="P11" s="219">
        <v>0.87</v>
      </c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</row>
    <row r="12" spans="1:34" ht="72">
      <c r="A12" s="66" t="s">
        <v>9</v>
      </c>
      <c r="B12" s="70" t="s">
        <v>13</v>
      </c>
      <c r="C12" s="68" t="s">
        <v>124</v>
      </c>
      <c r="D12" s="37" t="s">
        <v>10</v>
      </c>
      <c r="E12" s="37" t="s">
        <v>11</v>
      </c>
      <c r="F12" s="71" t="s">
        <v>12</v>
      </c>
      <c r="G12" s="72" t="s">
        <v>124</v>
      </c>
      <c r="H12" s="37" t="s">
        <v>10</v>
      </c>
      <c r="I12" s="37" t="s">
        <v>11</v>
      </c>
      <c r="J12" s="38" t="s">
        <v>12</v>
      </c>
      <c r="K12" s="220" t="s">
        <v>147</v>
      </c>
      <c r="L12" s="220" t="str">
        <f>Мун.задание!A28</f>
        <v>Код услуги по общероссийскому базовому (отраслевому) перечню услуг</v>
      </c>
      <c r="M12" s="220" t="s">
        <v>19</v>
      </c>
      <c r="N12" s="220" t="s">
        <v>80</v>
      </c>
      <c r="O12" s="221" t="s">
        <v>158</v>
      </c>
      <c r="P12" s="221" t="s">
        <v>159</v>
      </c>
      <c r="Q12" s="251" t="s">
        <v>160</v>
      </c>
      <c r="R12" s="251" t="s">
        <v>161</v>
      </c>
      <c r="S12" s="251" t="s">
        <v>162</v>
      </c>
      <c r="T12" s="251" t="s">
        <v>163</v>
      </c>
      <c r="U12" s="251" t="s">
        <v>164</v>
      </c>
      <c r="V12" s="251" t="s">
        <v>165</v>
      </c>
      <c r="W12" s="251" t="s">
        <v>166</v>
      </c>
      <c r="X12" s="251" t="s">
        <v>167</v>
      </c>
      <c r="Y12" s="251" t="s">
        <v>168</v>
      </c>
      <c r="Z12" s="251"/>
      <c r="AA12" s="251"/>
      <c r="AB12" s="251" t="s">
        <v>178</v>
      </c>
      <c r="AC12" s="252" t="s">
        <v>169</v>
      </c>
      <c r="AD12" s="252" t="s">
        <v>170</v>
      </c>
      <c r="AE12" s="252" t="s">
        <v>171</v>
      </c>
    </row>
    <row r="13" spans="1:34" ht="33.6" customHeight="1">
      <c r="A13" s="39"/>
      <c r="B13" s="40" t="str">
        <f>A8</f>
        <v xml:space="preserve">муниципальное дошкольное образовательное учреждение детский сад № </v>
      </c>
      <c r="C13" s="41">
        <f>H8</f>
        <v>32</v>
      </c>
      <c r="D13" s="42"/>
      <c r="E13" s="42"/>
      <c r="F13" s="43"/>
      <c r="G13" s="44"/>
      <c r="H13" s="42"/>
      <c r="I13" s="42"/>
      <c r="J13" s="43"/>
      <c r="K13" s="222"/>
      <c r="L13" s="223"/>
      <c r="M13" s="223"/>
      <c r="N13" s="223"/>
      <c r="O13" s="223"/>
      <c r="P13" s="223"/>
      <c r="Q13" s="224"/>
      <c r="R13" s="224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</row>
    <row r="14" spans="1:34" s="50" customFormat="1" ht="31.5">
      <c r="A14" s="45">
        <v>1</v>
      </c>
      <c r="B14" s="46" t="str">
        <f>'6 месяцев'!B21</f>
        <v>Реализация основных общеобразовательных программ дошкольного образования</v>
      </c>
      <c r="C14" s="47"/>
      <c r="D14" s="48"/>
      <c r="E14" s="48"/>
      <c r="F14" s="49"/>
      <c r="G14" s="44"/>
      <c r="H14" s="48"/>
      <c r="I14" s="48"/>
      <c r="J14" s="49"/>
      <c r="K14" s="226">
        <f>$C$13</f>
        <v>32</v>
      </c>
      <c r="L14" s="227" t="str">
        <f>Мун.задание!B28</f>
        <v>БВ24</v>
      </c>
      <c r="M14" s="228"/>
      <c r="N14" s="228"/>
      <c r="O14" s="228"/>
      <c r="P14" s="228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4"/>
      <c r="AD14" s="254"/>
      <c r="AE14" s="254"/>
      <c r="AG14" s="254">
        <f>SUM(AG15,AG17,AG19,AG21)</f>
        <v>14419348</v>
      </c>
      <c r="AH14" s="254"/>
    </row>
    <row r="15" spans="1:34" ht="15.6" customHeight="1">
      <c r="A15" s="385"/>
      <c r="B15" s="408" t="s">
        <v>75</v>
      </c>
      <c r="C15" s="47" t="s">
        <v>81</v>
      </c>
      <c r="D15" s="51">
        <f>'12 месяцев'!F37</f>
        <v>52</v>
      </c>
      <c r="E15" s="51">
        <f>'12 месяцев'!G37</f>
        <v>0</v>
      </c>
      <c r="F15" s="52">
        <f t="shared" ref="F15:F22" si="1">E15/D15</f>
        <v>0</v>
      </c>
      <c r="G15" s="53" t="s">
        <v>26</v>
      </c>
      <c r="H15" s="54"/>
      <c r="I15" s="54"/>
      <c r="J15" s="52" t="e">
        <f t="shared" ref="J15:J78" si="2">I15/H15</f>
        <v>#DIV/0!</v>
      </c>
      <c r="K15" s="266">
        <f t="shared" ref="K15:K78" si="3">$C$13</f>
        <v>32</v>
      </c>
      <c r="L15" s="229" t="str">
        <f>Мун.задание!B28</f>
        <v>БВ24</v>
      </c>
      <c r="M15" s="230" t="str">
        <f>Мун.задание!A46</f>
        <v>801011О.99.0.БВ24ДМ62000</v>
      </c>
      <c r="N15" s="231" t="s">
        <v>176</v>
      </c>
      <c r="O15" s="232" t="s">
        <v>10</v>
      </c>
      <c r="P15" s="233">
        <v>60332</v>
      </c>
      <c r="Q15" s="255">
        <f>ROUND($Q$8*AH15,2)</f>
        <v>2096745.8</v>
      </c>
      <c r="R15" s="255">
        <f>ROUND($R$8*AH15,2)</f>
        <v>129753.60000000001</v>
      </c>
      <c r="S15" s="255"/>
      <c r="T15" s="255"/>
      <c r="U15" s="255"/>
      <c r="V15" s="255">
        <f>ROUND(D15/$Y$7*$V$8*0.45,2)</f>
        <v>152339.48000000001</v>
      </c>
      <c r="W15" s="255">
        <f>ROUND(D15/$Y$7*$W$8*0.5,2)</f>
        <v>243540.59</v>
      </c>
      <c r="X15" s="255">
        <f>V15+W15</f>
        <v>395880.07</v>
      </c>
      <c r="Y15" s="255">
        <f>ROUND(D15/$Y$7*$Y$8,2)</f>
        <v>76150.63</v>
      </c>
      <c r="Z15" s="255"/>
      <c r="AA15" s="255"/>
      <c r="AB15" s="256">
        <f>SUM(Q15:U15)+X15+Y15</f>
        <v>2698530.0999999996</v>
      </c>
      <c r="AC15" s="255">
        <f>ROUND(AB15/D15,2)</f>
        <v>51894.81</v>
      </c>
      <c r="AD15" s="255">
        <f>ROUND(Q15/D15,2)</f>
        <v>40322.03</v>
      </c>
      <c r="AE15" s="255">
        <f>ROUND(X15/D15,2)</f>
        <v>7613.08</v>
      </c>
      <c r="AG15" s="255">
        <f>D15*P15</f>
        <v>3137264</v>
      </c>
      <c r="AH15" s="271">
        <f>ROUND(AG15/$AG$14,3)</f>
        <v>0.218</v>
      </c>
    </row>
    <row r="16" spans="1:34" ht="22.5">
      <c r="A16" s="385"/>
      <c r="B16" s="409"/>
      <c r="C16" s="47" t="s">
        <v>87</v>
      </c>
      <c r="D16" s="51">
        <f>'12 месяцев'!F38</f>
        <v>9633</v>
      </c>
      <c r="E16" s="51">
        <f>'12 месяцев'!G38</f>
        <v>0</v>
      </c>
      <c r="F16" s="52">
        <f t="shared" si="1"/>
        <v>0</v>
      </c>
      <c r="G16" s="53" t="s">
        <v>26</v>
      </c>
      <c r="H16" s="63">
        <f>'12 месяцев'!F28</f>
        <v>83</v>
      </c>
      <c r="I16" s="54">
        <f>'12 месяцев'!G28</f>
        <v>0</v>
      </c>
      <c r="J16" s="52">
        <f t="shared" si="2"/>
        <v>0</v>
      </c>
      <c r="K16" s="267">
        <f t="shared" si="3"/>
        <v>32</v>
      </c>
      <c r="L16" s="229" t="str">
        <f>L15</f>
        <v>БВ24</v>
      </c>
      <c r="M16" s="230" t="str">
        <f t="shared" ref="M16" si="4">M15</f>
        <v>801011О.99.0.БВ24ДМ62000</v>
      </c>
      <c r="N16" s="231" t="str">
        <f>N15</f>
        <v>очная</v>
      </c>
      <c r="O16" s="234" t="s">
        <v>11</v>
      </c>
      <c r="P16" s="235"/>
      <c r="Q16" s="257" t="e">
        <f>ROUND(E15/$AB$7*$Q$9,2)</f>
        <v>#DIV/0!</v>
      </c>
      <c r="R16" s="257" t="e">
        <f>ROUND(E15/$AB$7*$R$9,2)</f>
        <v>#DIV/0!</v>
      </c>
      <c r="S16" s="257"/>
      <c r="T16" s="257"/>
      <c r="U16" s="257"/>
      <c r="V16" s="257" t="e">
        <f>ROUND(E15/$AB$7*$V$9*0.45,2)</f>
        <v>#DIV/0!</v>
      </c>
      <c r="W16" s="257" t="e">
        <f>ROUND(E15/$AB$7*$W$9*0.5,2)</f>
        <v>#DIV/0!</v>
      </c>
      <c r="X16" s="257" t="e">
        <f>V16+W16</f>
        <v>#DIV/0!</v>
      </c>
      <c r="Y16" s="257" t="e">
        <f>ROUND(E15/$AB$7*$Y$9,2)</f>
        <v>#DIV/0!</v>
      </c>
      <c r="Z16" s="257"/>
      <c r="AA16" s="257"/>
      <c r="AB16" s="257" t="e">
        <f>SUM(Q16:U16)+X16+Y16</f>
        <v>#DIV/0!</v>
      </c>
      <c r="AC16" s="257" t="e">
        <f>ROUND(AB16/E15,2)</f>
        <v>#DIV/0!</v>
      </c>
      <c r="AD16" s="257" t="e">
        <f>ROUND(Q16/E15,2)</f>
        <v>#DIV/0!</v>
      </c>
      <c r="AE16" s="257" t="e">
        <f>ROUND(X16/E15,2)</f>
        <v>#DIV/0!</v>
      </c>
      <c r="AG16" s="257"/>
      <c r="AH16" s="257"/>
    </row>
    <row r="17" spans="1:37" ht="15.6" customHeight="1">
      <c r="A17" s="385"/>
      <c r="B17" s="408" t="s">
        <v>84</v>
      </c>
      <c r="C17" s="47" t="s">
        <v>81</v>
      </c>
      <c r="D17" s="51">
        <f>'12 месяцев'!F39</f>
        <v>187</v>
      </c>
      <c r="E17" s="51">
        <f>'12 месяцев'!G39</f>
        <v>0</v>
      </c>
      <c r="F17" s="52">
        <f t="shared" si="1"/>
        <v>0</v>
      </c>
      <c r="G17" s="53" t="s">
        <v>26</v>
      </c>
      <c r="H17" s="63"/>
      <c r="I17" s="54"/>
      <c r="J17" s="52" t="e">
        <f t="shared" si="2"/>
        <v>#DIV/0!</v>
      </c>
      <c r="K17" s="266">
        <f t="shared" si="3"/>
        <v>32</v>
      </c>
      <c r="L17" s="229" t="str">
        <f>L15</f>
        <v>БВ24</v>
      </c>
      <c r="M17" s="230" t="str">
        <f>Мун.задание!A48</f>
        <v>801011О.99.0.БВ24ДН82000</v>
      </c>
      <c r="N17" s="231" t="str">
        <f t="shared" ref="N17:N22" si="5">N16</f>
        <v>очная</v>
      </c>
      <c r="O17" s="232" t="s">
        <v>10</v>
      </c>
      <c r="P17" s="233">
        <v>60332</v>
      </c>
      <c r="Q17" s="255">
        <f>ROUND($Q$8*AH17,2)</f>
        <v>7521354.2000000002</v>
      </c>
      <c r="R17" s="255">
        <f>ROUND($R$8*AH17,2)</f>
        <v>465446.40000000002</v>
      </c>
      <c r="S17" s="255"/>
      <c r="T17" s="255"/>
      <c r="U17" s="255"/>
      <c r="V17" s="255">
        <f>ROUND(D17/$Y$7*$V$8*0.45,2)</f>
        <v>547836.22</v>
      </c>
      <c r="W17" s="255">
        <f t="shared" ref="W17" si="6">ROUND(D17/$Y$7*$W$8*0.5,2)</f>
        <v>875809.41</v>
      </c>
      <c r="X17" s="255">
        <f>V17+W17</f>
        <v>1423645.63</v>
      </c>
      <c r="Y17" s="255">
        <f>ROUND(D17/$Y$7*$Y$8,2)</f>
        <v>273849.37</v>
      </c>
      <c r="Z17" s="255"/>
      <c r="AA17" s="255"/>
      <c r="AB17" s="256">
        <f>SUM(Q17:U17)+X17+Y17</f>
        <v>9684295.5999999996</v>
      </c>
      <c r="AC17" s="255">
        <f>ROUND(AB17/D17,2)</f>
        <v>51787.68</v>
      </c>
      <c r="AD17" s="255">
        <f>ROUND(Q17/D17,2)</f>
        <v>40221.15</v>
      </c>
      <c r="AE17" s="255">
        <f>ROUND(X17/D17,2)</f>
        <v>7613.08</v>
      </c>
      <c r="AG17" s="255">
        <f>D17*P17</f>
        <v>11282084</v>
      </c>
      <c r="AH17" s="271">
        <f>ROUND(AG17/$AG$14,3)</f>
        <v>0.78200000000000003</v>
      </c>
    </row>
    <row r="18" spans="1:37" ht="22.5">
      <c r="A18" s="385"/>
      <c r="B18" s="409"/>
      <c r="C18" s="47" t="s">
        <v>87</v>
      </c>
      <c r="D18" s="51">
        <f>'12 месяцев'!F40</f>
        <v>34641.75</v>
      </c>
      <c r="E18" s="51">
        <f>'12 месяцев'!G40</f>
        <v>0</v>
      </c>
      <c r="F18" s="52">
        <f t="shared" si="1"/>
        <v>0</v>
      </c>
      <c r="G18" s="53" t="s">
        <v>26</v>
      </c>
      <c r="H18" s="63">
        <f>'12 месяцев'!F29</f>
        <v>95.5</v>
      </c>
      <c r="I18" s="54">
        <f>'12 месяцев'!G29</f>
        <v>0</v>
      </c>
      <c r="J18" s="52">
        <f t="shared" si="2"/>
        <v>0</v>
      </c>
      <c r="K18" s="267">
        <f t="shared" si="3"/>
        <v>32</v>
      </c>
      <c r="L18" s="229" t="str">
        <f>L17</f>
        <v>БВ24</v>
      </c>
      <c r="M18" s="230" t="str">
        <f t="shared" ref="M18" si="7">M17</f>
        <v>801011О.99.0.БВ24ДН82000</v>
      </c>
      <c r="N18" s="231" t="str">
        <f t="shared" si="5"/>
        <v>очная</v>
      </c>
      <c r="O18" s="234" t="s">
        <v>11</v>
      </c>
      <c r="P18" s="235"/>
      <c r="Q18" s="257" t="e">
        <f>ROUND(E17/$AB$7*$Q$9,2)</f>
        <v>#DIV/0!</v>
      </c>
      <c r="R18" s="257" t="e">
        <f>ROUND(E17/$AB$7*$R$9,2)</f>
        <v>#DIV/0!</v>
      </c>
      <c r="S18" s="257"/>
      <c r="T18" s="257"/>
      <c r="U18" s="257"/>
      <c r="V18" s="257" t="e">
        <f>ROUND(E17/$AB$7*$V$9*0.45,2)</f>
        <v>#DIV/0!</v>
      </c>
      <c r="W18" s="257" t="e">
        <f>ROUND(E17/$AB$7*$W$9*0.5,2)</f>
        <v>#DIV/0!</v>
      </c>
      <c r="X18" s="257" t="e">
        <f>V18+W18</f>
        <v>#DIV/0!</v>
      </c>
      <c r="Y18" s="257" t="e">
        <f>ROUND(E17/$AB$7*$Y$9,2)</f>
        <v>#DIV/0!</v>
      </c>
      <c r="Z18" s="257"/>
      <c r="AA18" s="257"/>
      <c r="AB18" s="257" t="e">
        <f>SUM(Q18:U18)+X18+Y18</f>
        <v>#DIV/0!</v>
      </c>
      <c r="AC18" s="257" t="e">
        <f>ROUND(AB18/E17,2)</f>
        <v>#DIV/0!</v>
      </c>
      <c r="AD18" s="257" t="e">
        <f>ROUND(Q18/E17,2)</f>
        <v>#DIV/0!</v>
      </c>
      <c r="AE18" s="257" t="e">
        <f>ROUND(X18/E17,2)</f>
        <v>#DIV/0!</v>
      </c>
      <c r="AG18" s="257"/>
      <c r="AH18" s="257"/>
    </row>
    <row r="19" spans="1:37" ht="15.6" customHeight="1">
      <c r="A19" s="385"/>
      <c r="B19" s="408" t="s">
        <v>89</v>
      </c>
      <c r="C19" s="47" t="s">
        <v>81</v>
      </c>
      <c r="D19" s="51">
        <f>'12 месяцев'!F41</f>
        <v>0</v>
      </c>
      <c r="E19" s="51">
        <f>'12 месяцев'!G41</f>
        <v>0</v>
      </c>
      <c r="F19" s="52" t="e">
        <f t="shared" si="1"/>
        <v>#DIV/0!</v>
      </c>
      <c r="G19" s="53" t="s">
        <v>26</v>
      </c>
      <c r="H19" s="63"/>
      <c r="I19" s="54"/>
      <c r="J19" s="52" t="e">
        <f t="shared" si="2"/>
        <v>#DIV/0!</v>
      </c>
      <c r="K19" s="266">
        <f t="shared" si="3"/>
        <v>32</v>
      </c>
      <c r="L19" s="229" t="str">
        <f>L17</f>
        <v>БВ24</v>
      </c>
      <c r="M19" s="230" t="str">
        <f>Мун.задание!A50</f>
        <v>801011О.99.0.БВ24АБ22000</v>
      </c>
      <c r="N19" s="231" t="str">
        <f t="shared" si="5"/>
        <v>очная</v>
      </c>
      <c r="O19" s="232" t="s">
        <v>10</v>
      </c>
      <c r="P19" s="233"/>
      <c r="Q19" s="255">
        <f>ROUND($Q$8*AH19,2)</f>
        <v>0</v>
      </c>
      <c r="R19" s="255">
        <f>ROUND($R$8*AH19,2)</f>
        <v>0</v>
      </c>
      <c r="S19" s="255"/>
      <c r="T19" s="255"/>
      <c r="U19" s="255"/>
      <c r="V19" s="255">
        <f>ROUND(D19/$Y$7*$V$8*0.45,2)</f>
        <v>0</v>
      </c>
      <c r="W19" s="255">
        <f t="shared" ref="W19" si="8">ROUND(D19/$Y$7*$W$8*0.5,2)</f>
        <v>0</v>
      </c>
      <c r="X19" s="255">
        <f t="shared" ref="X19" si="9">V19+W19</f>
        <v>0</v>
      </c>
      <c r="Y19" s="255">
        <f>ROUND(D19/$Y$7*$Y$8,2)</f>
        <v>0</v>
      </c>
      <c r="Z19" s="255"/>
      <c r="AA19" s="255"/>
      <c r="AB19" s="256">
        <f t="shared" ref="AB19" si="10">SUM(Q19:U19)+X19+Y19</f>
        <v>0</v>
      </c>
      <c r="AC19" s="255" t="e">
        <f t="shared" ref="AC19" si="11">ROUND(AB19/D19,2)</f>
        <v>#DIV/0!</v>
      </c>
      <c r="AD19" s="255" t="e">
        <f t="shared" ref="AD19" si="12">ROUND(Q19/D19,2)</f>
        <v>#DIV/0!</v>
      </c>
      <c r="AE19" s="255" t="e">
        <f t="shared" ref="AE19" si="13">ROUND(X19/D19,2)</f>
        <v>#DIV/0!</v>
      </c>
      <c r="AG19" s="255">
        <f>D19*P19</f>
        <v>0</v>
      </c>
      <c r="AH19" s="271">
        <f>ROUND(AG19/$AG$14,3)</f>
        <v>0</v>
      </c>
    </row>
    <row r="20" spans="1:37" ht="20.45" customHeight="1">
      <c r="A20" s="385"/>
      <c r="B20" s="409"/>
      <c r="C20" s="47" t="s">
        <v>87</v>
      </c>
      <c r="D20" s="51">
        <f>'12 месяцев'!F42</f>
        <v>0</v>
      </c>
      <c r="E20" s="51">
        <f>'12 месяцев'!G42</f>
        <v>0</v>
      </c>
      <c r="F20" s="52" t="e">
        <f t="shared" si="1"/>
        <v>#DIV/0!</v>
      </c>
      <c r="G20" s="53" t="s">
        <v>26</v>
      </c>
      <c r="H20" s="63">
        <f>'12 месяцев'!F30</f>
        <v>0</v>
      </c>
      <c r="I20" s="54">
        <f>'12 месяцев'!G30</f>
        <v>0</v>
      </c>
      <c r="J20" s="52" t="e">
        <f t="shared" si="2"/>
        <v>#DIV/0!</v>
      </c>
      <c r="K20" s="267">
        <f t="shared" si="3"/>
        <v>32</v>
      </c>
      <c r="L20" s="229" t="str">
        <f>L19</f>
        <v>БВ24</v>
      </c>
      <c r="M20" s="230" t="str">
        <f t="shared" ref="M20" si="14">M19</f>
        <v>801011О.99.0.БВ24АБ22000</v>
      </c>
      <c r="N20" s="231" t="str">
        <f t="shared" si="5"/>
        <v>очная</v>
      </c>
      <c r="O20" s="234" t="s">
        <v>11</v>
      </c>
      <c r="P20" s="235"/>
      <c r="Q20" s="257" t="e">
        <f>ROUND(E19/$AB$7*$Q$9,2)</f>
        <v>#DIV/0!</v>
      </c>
      <c r="R20" s="257" t="e">
        <f>ROUND(E19/$AB$7*$R$9,2)</f>
        <v>#DIV/0!</v>
      </c>
      <c r="S20" s="257"/>
      <c r="T20" s="257"/>
      <c r="U20" s="257"/>
      <c r="V20" s="257" t="e">
        <f>ROUND(E19/$AB$7*$V$9*0.45,2)</f>
        <v>#DIV/0!</v>
      </c>
      <c r="W20" s="257" t="e">
        <f>ROUND(E19/$AB$7*$W$9*0.5,2)</f>
        <v>#DIV/0!</v>
      </c>
      <c r="X20" s="257" t="e">
        <f>V20+W20</f>
        <v>#DIV/0!</v>
      </c>
      <c r="Y20" s="257" t="e">
        <f>ROUND(E19/$AB$7*$Y$9,2)</f>
        <v>#DIV/0!</v>
      </c>
      <c r="Z20" s="257"/>
      <c r="AA20" s="257"/>
      <c r="AB20" s="257" t="e">
        <f>SUM(Q20:U20)+X20+Y20</f>
        <v>#DIV/0!</v>
      </c>
      <c r="AC20" s="257" t="e">
        <f>ROUND(AB20/E19,2)</f>
        <v>#DIV/0!</v>
      </c>
      <c r="AD20" s="257" t="e">
        <f>ROUND(Q20/E19,2)</f>
        <v>#DIV/0!</v>
      </c>
      <c r="AE20" s="257" t="e">
        <f>ROUND(X20/E19,2)</f>
        <v>#DIV/0!</v>
      </c>
      <c r="AG20" s="257"/>
      <c r="AH20" s="257"/>
    </row>
    <row r="21" spans="1:37" ht="15.6" customHeight="1">
      <c r="A21" s="385"/>
      <c r="B21" s="408" t="s">
        <v>90</v>
      </c>
      <c r="C21" s="47" t="s">
        <v>81</v>
      </c>
      <c r="D21" s="51">
        <f>'12 месяцев'!F43</f>
        <v>0</v>
      </c>
      <c r="E21" s="51">
        <f>'12 месяцев'!G43</f>
        <v>0</v>
      </c>
      <c r="F21" s="52" t="e">
        <f t="shared" si="1"/>
        <v>#DIV/0!</v>
      </c>
      <c r="G21" s="53" t="s">
        <v>26</v>
      </c>
      <c r="H21" s="63"/>
      <c r="I21" s="54"/>
      <c r="J21" s="52" t="e">
        <f t="shared" si="2"/>
        <v>#DIV/0!</v>
      </c>
      <c r="K21" s="266">
        <f t="shared" si="3"/>
        <v>32</v>
      </c>
      <c r="L21" s="229" t="str">
        <f>L19</f>
        <v>БВ24</v>
      </c>
      <c r="M21" s="230" t="str">
        <f>Мун.задание!A52</f>
        <v>801011О.99.0.БВ24АВ42000</v>
      </c>
      <c r="N21" s="231" t="str">
        <f t="shared" si="5"/>
        <v>очная</v>
      </c>
      <c r="O21" s="232" t="s">
        <v>10</v>
      </c>
      <c r="P21" s="233"/>
      <c r="Q21" s="255">
        <f>ROUND($Q$8*AH21,2)</f>
        <v>0</v>
      </c>
      <c r="R21" s="255">
        <f>ROUND($R$8*AH21,2)</f>
        <v>0</v>
      </c>
      <c r="S21" s="255"/>
      <c r="T21" s="255"/>
      <c r="U21" s="255"/>
      <c r="V21" s="255">
        <f>ROUND(D21/$Y$7*$V$8*0.45,2)</f>
        <v>0</v>
      </c>
      <c r="W21" s="255">
        <f>ROUND(D21/$Y$7*$W$8*0.5,2)</f>
        <v>0</v>
      </c>
      <c r="X21" s="255">
        <f t="shared" ref="X21" si="15">V21+W21</f>
        <v>0</v>
      </c>
      <c r="Y21" s="255">
        <f>ROUND(D21/$Y$7*$Y$8,2)</f>
        <v>0</v>
      </c>
      <c r="Z21" s="255"/>
      <c r="AA21" s="255"/>
      <c r="AB21" s="256">
        <f t="shared" ref="AB21" si="16">SUM(Q21:U21)+X21+Y21</f>
        <v>0</v>
      </c>
      <c r="AC21" s="255" t="e">
        <f t="shared" ref="AC21" si="17">ROUND(AB21/D21,2)</f>
        <v>#DIV/0!</v>
      </c>
      <c r="AD21" s="255" t="e">
        <f t="shared" ref="AD21" si="18">ROUND(Q21/D21,2)</f>
        <v>#DIV/0!</v>
      </c>
      <c r="AE21" s="255" t="e">
        <f t="shared" ref="AE21" si="19">ROUND(X21/D21,2)</f>
        <v>#DIV/0!</v>
      </c>
      <c r="AG21" s="255">
        <f>D21*P21</f>
        <v>0</v>
      </c>
      <c r="AH21" s="271">
        <f>ROUND(AG21/$AG$14,3)</f>
        <v>0</v>
      </c>
    </row>
    <row r="22" spans="1:37" ht="20.45" customHeight="1">
      <c r="A22" s="385"/>
      <c r="B22" s="409"/>
      <c r="C22" s="47" t="s">
        <v>87</v>
      </c>
      <c r="D22" s="51">
        <f>'12 месяцев'!F44</f>
        <v>0</v>
      </c>
      <c r="E22" s="51">
        <f>'12 месяцев'!G44</f>
        <v>0</v>
      </c>
      <c r="F22" s="52" t="e">
        <f t="shared" si="1"/>
        <v>#DIV/0!</v>
      </c>
      <c r="G22" s="53" t="s">
        <v>26</v>
      </c>
      <c r="H22" s="63">
        <f>'12 месяцев'!F31</f>
        <v>0</v>
      </c>
      <c r="I22" s="54">
        <f>'12 месяцев'!G31</f>
        <v>0</v>
      </c>
      <c r="J22" s="52" t="e">
        <f t="shared" si="2"/>
        <v>#DIV/0!</v>
      </c>
      <c r="K22" s="267">
        <f t="shared" si="3"/>
        <v>32</v>
      </c>
      <c r="L22" s="229" t="str">
        <f>L21</f>
        <v>БВ24</v>
      </c>
      <c r="M22" s="230" t="str">
        <f t="shared" ref="M22" si="20">M21</f>
        <v>801011О.99.0.БВ24АВ42000</v>
      </c>
      <c r="N22" s="231" t="str">
        <f t="shared" si="5"/>
        <v>очная</v>
      </c>
      <c r="O22" s="234" t="s">
        <v>11</v>
      </c>
      <c r="P22" s="235"/>
      <c r="Q22" s="257" t="e">
        <f>ROUND(E21/$AB$7*$Q$9,2)</f>
        <v>#DIV/0!</v>
      </c>
      <c r="R22" s="257" t="e">
        <f>ROUND(E21/$AB$7*$R$9,2)</f>
        <v>#DIV/0!</v>
      </c>
      <c r="S22" s="257"/>
      <c r="T22" s="257"/>
      <c r="U22" s="257"/>
      <c r="V22" s="257" t="e">
        <f>ROUND(E21/$AB$7*$V$9*0.45,2)</f>
        <v>#DIV/0!</v>
      </c>
      <c r="W22" s="257" t="e">
        <f>ROUND(E21/$AB$7*$W$9*0.5,2)</f>
        <v>#DIV/0!</v>
      </c>
      <c r="X22" s="257" t="e">
        <f>V22+W22</f>
        <v>#DIV/0!</v>
      </c>
      <c r="Y22" s="257" t="e">
        <f>ROUND(E21/$AB$7*$Y$9,2)</f>
        <v>#DIV/0!</v>
      </c>
      <c r="Z22" s="257"/>
      <c r="AA22" s="257"/>
      <c r="AB22" s="257" t="e">
        <f>SUM(Q22:U22)+X22+Y22</f>
        <v>#DIV/0!</v>
      </c>
      <c r="AC22" s="257" t="e">
        <f>ROUND(AB22/E21,2)</f>
        <v>#DIV/0!</v>
      </c>
      <c r="AD22" s="257" t="e">
        <f>ROUND(Q22/E21,2)</f>
        <v>#DIV/0!</v>
      </c>
      <c r="AE22" s="257" t="e">
        <f>ROUND(X22/E21,2)</f>
        <v>#DIV/0!</v>
      </c>
      <c r="AG22" s="257"/>
      <c r="AH22" s="257"/>
    </row>
    <row r="23" spans="1:37" s="50" customFormat="1" ht="26.45" customHeight="1">
      <c r="A23" s="45">
        <v>2</v>
      </c>
      <c r="B23" s="46" t="str">
        <f>'6 месяцев'!B51</f>
        <v>Предоставление услуг по дневному уходу за детьми</v>
      </c>
      <c r="C23" s="47"/>
      <c r="D23" s="55"/>
      <c r="E23" s="55"/>
      <c r="F23" s="56"/>
      <c r="G23" s="57"/>
      <c r="H23" s="55"/>
      <c r="I23" s="55"/>
      <c r="J23" s="56"/>
      <c r="K23" s="226">
        <f t="shared" si="3"/>
        <v>32</v>
      </c>
      <c r="L23" s="227" t="str">
        <f>Мун.задание!B82</f>
        <v>БВ19</v>
      </c>
      <c r="M23" s="236"/>
      <c r="N23" s="236"/>
      <c r="O23" s="236"/>
      <c r="P23" s="237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34"/>
      <c r="AG23" s="258">
        <f>AG24+AG30+AG36+AG42+AG48+AG54+AG61+AG67+AG73+AG79</f>
        <v>238</v>
      </c>
      <c r="AH23" s="258">
        <f>AG26+AG32+AG38+AG44+AG50+AG56+AG63+AG69+AG75+AG81</f>
        <v>0</v>
      </c>
      <c r="AI23" s="34"/>
      <c r="AJ23" s="34"/>
      <c r="AK23" s="34"/>
    </row>
    <row r="24" spans="1:37" ht="15.6" customHeight="1">
      <c r="A24" s="359"/>
      <c r="B24" s="412" t="s">
        <v>92</v>
      </c>
      <c r="C24" s="47" t="s">
        <v>132</v>
      </c>
      <c r="D24" s="51">
        <f>'12 месяцев'!F74</f>
        <v>51</v>
      </c>
      <c r="E24" s="51">
        <f>'12 месяцев'!G74</f>
        <v>0</v>
      </c>
      <c r="F24" s="52">
        <f>E24/D24</f>
        <v>0</v>
      </c>
      <c r="G24" s="53" t="s">
        <v>26</v>
      </c>
      <c r="H24" s="54"/>
      <c r="I24" s="54"/>
      <c r="J24" s="52" t="e">
        <f t="shared" si="2"/>
        <v>#DIV/0!</v>
      </c>
      <c r="K24" s="268">
        <f t="shared" si="3"/>
        <v>32</v>
      </c>
      <c r="L24" s="238" t="str">
        <f>Мун.задание!B82</f>
        <v>БВ19</v>
      </c>
      <c r="M24" s="281" t="str">
        <f>Мун.задание!A106</f>
        <v>853211О.99.0.БВ19АБ76000</v>
      </c>
      <c r="N24" s="272" t="s">
        <v>97</v>
      </c>
      <c r="O24" s="272" t="s">
        <v>172</v>
      </c>
      <c r="P24" s="211"/>
      <c r="Q24" s="255"/>
      <c r="R24" s="255"/>
      <c r="S24" s="259">
        <f>ROUND($S$8*AH24,2)</f>
        <v>703104.3</v>
      </c>
      <c r="T24" s="255">
        <f>ROUND(D24/$Y$7*$T$8,2)</f>
        <v>13870.29</v>
      </c>
      <c r="U24" s="255">
        <f>ROUND(D24/$Y$7*$U$8,2)</f>
        <v>12056.49</v>
      </c>
      <c r="V24" s="255">
        <f>ROUND(D24/$Y$7*$V$8*0.55,2)</f>
        <v>182612.07</v>
      </c>
      <c r="W24" s="255">
        <f>ROUND(D24/$Y$7*$W$8*0.5,2)</f>
        <v>238857.11</v>
      </c>
      <c r="X24" s="255">
        <f>V24+W24</f>
        <v>421469.18</v>
      </c>
      <c r="Y24" s="255">
        <v>0</v>
      </c>
      <c r="Z24" s="255"/>
      <c r="AA24" s="255"/>
      <c r="AB24" s="256">
        <f>SUM(Q24:U24)+X24+Y24</f>
        <v>1150500.26</v>
      </c>
      <c r="AC24" s="255">
        <f>ROUND(AB24/D24,2)</f>
        <v>22558.83</v>
      </c>
      <c r="AD24" s="255">
        <f>ROUND(S24/D24,2)</f>
        <v>13786.36</v>
      </c>
      <c r="AE24" s="255">
        <f>ROUND(X24/D24,2)</f>
        <v>8264.1</v>
      </c>
      <c r="AF24" s="273"/>
      <c r="AG24" s="255">
        <f>D24*1</f>
        <v>51</v>
      </c>
      <c r="AH24" s="271">
        <f>ROUND(AG24/$AG$23,3)</f>
        <v>0.214</v>
      </c>
    </row>
    <row r="25" spans="1:37" ht="22.5">
      <c r="A25" s="411"/>
      <c r="B25" s="413"/>
      <c r="C25" s="47" t="s">
        <v>133</v>
      </c>
      <c r="D25" s="51">
        <f>'12 месяцев'!F75</f>
        <v>0</v>
      </c>
      <c r="E25" s="51">
        <f>'12 месяцев'!G75</f>
        <v>0</v>
      </c>
      <c r="F25" s="52" t="e">
        <f t="shared" ref="F25:F83" si="21">E25/D25</f>
        <v>#DIV/0!</v>
      </c>
      <c r="G25" s="53" t="s">
        <v>26</v>
      </c>
      <c r="H25" s="63">
        <f>'12 месяцев'!F58</f>
        <v>98</v>
      </c>
      <c r="I25" s="54">
        <f>'12 месяцев'!G58</f>
        <v>0</v>
      </c>
      <c r="J25" s="52">
        <f t="shared" si="2"/>
        <v>0</v>
      </c>
      <c r="K25" s="269">
        <f t="shared" si="3"/>
        <v>32</v>
      </c>
      <c r="L25" s="238" t="str">
        <f t="shared" ref="L25:M29" si="22">L24</f>
        <v>БВ19</v>
      </c>
      <c r="M25" s="239" t="str">
        <f t="shared" si="22"/>
        <v>853211О.99.0.БВ19АБ76000</v>
      </c>
      <c r="N25" s="232"/>
      <c r="O25" s="232"/>
      <c r="P25" s="274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6"/>
      <c r="AG25" s="275"/>
      <c r="AH25" s="275"/>
    </row>
    <row r="26" spans="1:37" ht="22.5">
      <c r="A26" s="411"/>
      <c r="B26" s="413"/>
      <c r="C26" s="47" t="s">
        <v>137</v>
      </c>
      <c r="D26" s="54">
        <f>'12 месяцев'!F76</f>
        <v>9447.75</v>
      </c>
      <c r="E26" s="54">
        <f>'12 месяцев'!G76</f>
        <v>0</v>
      </c>
      <c r="F26" s="52">
        <f t="shared" si="21"/>
        <v>0</v>
      </c>
      <c r="G26" s="53" t="s">
        <v>26</v>
      </c>
      <c r="H26" s="63"/>
      <c r="I26" s="54"/>
      <c r="J26" s="52" t="e">
        <f t="shared" si="2"/>
        <v>#DIV/0!</v>
      </c>
      <c r="K26" s="269">
        <f t="shared" si="3"/>
        <v>32</v>
      </c>
      <c r="L26" s="238" t="str">
        <f t="shared" si="22"/>
        <v>БВ19</v>
      </c>
      <c r="M26" s="239" t="str">
        <f t="shared" si="22"/>
        <v>853211О.99.0.БВ19АБ76000</v>
      </c>
      <c r="N26" s="277" t="str">
        <f>$N$24</f>
        <v>Группа полного дня</v>
      </c>
      <c r="O26" s="278" t="s">
        <v>174</v>
      </c>
      <c r="P26" s="240"/>
      <c r="Q26" s="257"/>
      <c r="R26" s="257"/>
      <c r="S26" s="257" t="e">
        <f>ROUND(AH26*$S$9,2)</f>
        <v>#DIV/0!</v>
      </c>
      <c r="T26" s="257" t="e">
        <f>ROUND(E24/$AB$7*$T$9,2)</f>
        <v>#DIV/0!</v>
      </c>
      <c r="U26" s="257" t="e">
        <f>ROUND(E24/$AB$7*$U$9,2)</f>
        <v>#DIV/0!</v>
      </c>
      <c r="V26" s="257" t="e">
        <f>ROUND(E24/$AB$7*$V$9*0.55,2)</f>
        <v>#DIV/0!</v>
      </c>
      <c r="W26" s="257" t="e">
        <f>ROUND(E24/$AB$7*$W$9*0.5,2)</f>
        <v>#DIV/0!</v>
      </c>
      <c r="X26" s="257" t="e">
        <f>V26+W26</f>
        <v>#DIV/0!</v>
      </c>
      <c r="Y26" s="257">
        <v>0</v>
      </c>
      <c r="Z26" s="257"/>
      <c r="AA26" s="257"/>
      <c r="AB26" s="257" t="e">
        <f>SUM(Q26:U26)+X26+Y26</f>
        <v>#DIV/0!</v>
      </c>
      <c r="AC26" s="257" t="e">
        <f>ROUND(AB26/E24,2)</f>
        <v>#DIV/0!</v>
      </c>
      <c r="AD26" s="257" t="e">
        <f>ROUND(S26/E24,2)</f>
        <v>#DIV/0!</v>
      </c>
      <c r="AE26" s="257" t="e">
        <f>ROUND(X26/E24,2)</f>
        <v>#DIV/0!</v>
      </c>
      <c r="AG26" s="257">
        <f>E24*1</f>
        <v>0</v>
      </c>
      <c r="AH26" s="257" t="e">
        <f>ROUND(AG26/$AH$23,3)</f>
        <v>#DIV/0!</v>
      </c>
    </row>
    <row r="27" spans="1:37" ht="22.5">
      <c r="A27" s="411"/>
      <c r="B27" s="413"/>
      <c r="C27" s="47" t="s">
        <v>138</v>
      </c>
      <c r="D27" s="54">
        <f>'12 месяцев'!F77</f>
        <v>0</v>
      </c>
      <c r="E27" s="54">
        <f>'12 месяцев'!G77</f>
        <v>0</v>
      </c>
      <c r="F27" s="52" t="e">
        <f t="shared" si="21"/>
        <v>#DIV/0!</v>
      </c>
      <c r="G27" s="53" t="s">
        <v>26</v>
      </c>
      <c r="H27" s="63"/>
      <c r="I27" s="54"/>
      <c r="J27" s="52" t="e">
        <f t="shared" si="2"/>
        <v>#DIV/0!</v>
      </c>
      <c r="K27" s="269">
        <f t="shared" si="3"/>
        <v>32</v>
      </c>
      <c r="L27" s="238" t="str">
        <f t="shared" si="22"/>
        <v>БВ19</v>
      </c>
      <c r="M27" s="239" t="str">
        <f t="shared" si="22"/>
        <v>853211О.99.0.БВ19АБ76000</v>
      </c>
      <c r="N27" s="232"/>
      <c r="O27" s="279"/>
      <c r="P27" s="274"/>
      <c r="Q27" s="275"/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F27" s="276"/>
      <c r="AG27" s="275"/>
      <c r="AH27" s="275"/>
    </row>
    <row r="28" spans="1:37" ht="22.5">
      <c r="A28" s="411"/>
      <c r="B28" s="413"/>
      <c r="C28" s="47" t="s">
        <v>126</v>
      </c>
      <c r="D28" s="54">
        <f>'12 месяцев'!F78</f>
        <v>113373</v>
      </c>
      <c r="E28" s="54">
        <f>'12 месяцев'!G78</f>
        <v>0</v>
      </c>
      <c r="F28" s="52">
        <f t="shared" si="21"/>
        <v>0</v>
      </c>
      <c r="G28" s="53" t="s">
        <v>26</v>
      </c>
      <c r="H28" s="63"/>
      <c r="I28" s="54"/>
      <c r="J28" s="52" t="e">
        <f t="shared" si="2"/>
        <v>#DIV/0!</v>
      </c>
      <c r="K28" s="269">
        <f t="shared" si="3"/>
        <v>32</v>
      </c>
      <c r="L28" s="238" t="str">
        <f t="shared" si="22"/>
        <v>БВ19</v>
      </c>
      <c r="M28" s="239" t="str">
        <f t="shared" si="22"/>
        <v>853211О.99.0.БВ19АБ76000</v>
      </c>
      <c r="N28" s="239"/>
      <c r="O28" s="239"/>
      <c r="P28" s="241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G28" s="260"/>
      <c r="AH28" s="260"/>
    </row>
    <row r="29" spans="1:37" ht="22.5">
      <c r="A29" s="360"/>
      <c r="B29" s="413"/>
      <c r="C29" s="47" t="s">
        <v>127</v>
      </c>
      <c r="D29" s="54">
        <f>'12 месяцев'!F79</f>
        <v>0</v>
      </c>
      <c r="E29" s="54">
        <f>'12 месяцев'!G79</f>
        <v>0</v>
      </c>
      <c r="F29" s="52" t="e">
        <f t="shared" si="21"/>
        <v>#DIV/0!</v>
      </c>
      <c r="G29" s="53" t="s">
        <v>26</v>
      </c>
      <c r="H29" s="63"/>
      <c r="I29" s="54"/>
      <c r="J29" s="52" t="e">
        <f t="shared" si="2"/>
        <v>#DIV/0!</v>
      </c>
      <c r="K29" s="270">
        <f t="shared" si="3"/>
        <v>32</v>
      </c>
      <c r="L29" s="238" t="str">
        <f t="shared" si="22"/>
        <v>БВ19</v>
      </c>
      <c r="M29" s="239" t="str">
        <f t="shared" si="22"/>
        <v>853211О.99.0.БВ19АБ76000</v>
      </c>
      <c r="N29" s="239"/>
      <c r="O29" s="239"/>
      <c r="P29" s="241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G29" s="260"/>
      <c r="AH29" s="260"/>
    </row>
    <row r="30" spans="1:37" ht="15.6" customHeight="1">
      <c r="A30" s="359"/>
      <c r="B30" s="412" t="s">
        <v>99</v>
      </c>
      <c r="C30" s="47" t="s">
        <v>132</v>
      </c>
      <c r="D30" s="51">
        <f>'12 месяцев'!F80</f>
        <v>187</v>
      </c>
      <c r="E30" s="51">
        <f>'12 месяцев'!G80</f>
        <v>0</v>
      </c>
      <c r="F30" s="52">
        <f t="shared" si="21"/>
        <v>0</v>
      </c>
      <c r="G30" s="53" t="s">
        <v>26</v>
      </c>
      <c r="H30" s="63"/>
      <c r="I30" s="54"/>
      <c r="J30" s="52" t="e">
        <f t="shared" si="2"/>
        <v>#DIV/0!</v>
      </c>
      <c r="K30" s="268">
        <f t="shared" si="3"/>
        <v>32</v>
      </c>
      <c r="L30" s="238" t="str">
        <f>L24</f>
        <v>БВ19</v>
      </c>
      <c r="M30" s="281" t="str">
        <f>Мун.задание!A110</f>
        <v>853211О.99.0.БВ19АБ82000</v>
      </c>
      <c r="N30" s="272" t="str">
        <f t="shared" ref="N30" si="23">$N$24</f>
        <v>Группа полного дня</v>
      </c>
      <c r="O30" s="272" t="s">
        <v>172</v>
      </c>
      <c r="P30" s="211"/>
      <c r="Q30" s="255"/>
      <c r="R30" s="255"/>
      <c r="S30" s="255">
        <f>ROUND($S$8*AH30,2)</f>
        <v>2582429.7999999998</v>
      </c>
      <c r="T30" s="255">
        <f>ROUND(D30/$Y$7*$T$8,2)</f>
        <v>50857.74</v>
      </c>
      <c r="U30" s="255">
        <f>ROUND(D30/$Y$7*$U$8,2)</f>
        <v>44207.11</v>
      </c>
      <c r="V30" s="255">
        <f>ROUND(D30/$Y$7*$V$8*0.55,2)</f>
        <v>669577.6</v>
      </c>
      <c r="W30" s="255">
        <f>ROUND(D30/$Y$7*$W$8*0.5,2)</f>
        <v>875809.41</v>
      </c>
      <c r="X30" s="255">
        <f>V30+W30</f>
        <v>1545387.01</v>
      </c>
      <c r="Y30" s="255">
        <v>0</v>
      </c>
      <c r="Z30" s="255"/>
      <c r="AA30" s="255"/>
      <c r="AB30" s="256">
        <f>SUM(Q30:U30)+X30+Y30</f>
        <v>4222881.66</v>
      </c>
      <c r="AC30" s="255">
        <f>ROUND(AB30/D30,2)</f>
        <v>22582.25</v>
      </c>
      <c r="AD30" s="255">
        <f>ROUND(S30/D30,2)</f>
        <v>13809.79</v>
      </c>
      <c r="AE30" s="255">
        <f>ROUND(X30/D30,2)</f>
        <v>8264.1</v>
      </c>
      <c r="AF30" s="273"/>
      <c r="AG30" s="255">
        <f>D30*1</f>
        <v>187</v>
      </c>
      <c r="AH30" s="271">
        <f>ROUND(AG30/$AG$23,3)</f>
        <v>0.78600000000000003</v>
      </c>
    </row>
    <row r="31" spans="1:37" ht="22.5">
      <c r="A31" s="411"/>
      <c r="B31" s="413"/>
      <c r="C31" s="47" t="s">
        <v>133</v>
      </c>
      <c r="D31" s="51">
        <f>'12 месяцев'!F81</f>
        <v>0</v>
      </c>
      <c r="E31" s="51">
        <f>'12 месяцев'!G81</f>
        <v>0</v>
      </c>
      <c r="F31" s="52" t="e">
        <f t="shared" si="21"/>
        <v>#DIV/0!</v>
      </c>
      <c r="G31" s="53" t="s">
        <v>26</v>
      </c>
      <c r="H31" s="63">
        <f>'12 месяцев'!F59</f>
        <v>98</v>
      </c>
      <c r="I31" s="54">
        <f>'12 месяцев'!G59</f>
        <v>0</v>
      </c>
      <c r="J31" s="52">
        <f t="shared" si="2"/>
        <v>0</v>
      </c>
      <c r="K31" s="269">
        <f t="shared" si="3"/>
        <v>32</v>
      </c>
      <c r="L31" s="238" t="str">
        <f t="shared" ref="L31:M35" si="24">L30</f>
        <v>БВ19</v>
      </c>
      <c r="M31" s="239" t="str">
        <f t="shared" si="24"/>
        <v>853211О.99.0.БВ19АБ82000</v>
      </c>
      <c r="N31" s="232"/>
      <c r="O31" s="232"/>
      <c r="P31" s="274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6"/>
      <c r="AG31" s="275"/>
      <c r="AH31" s="275"/>
    </row>
    <row r="32" spans="1:37" ht="22.5">
      <c r="A32" s="411"/>
      <c r="B32" s="413"/>
      <c r="C32" s="47" t="s">
        <v>137</v>
      </c>
      <c r="D32" s="54">
        <f>'12 месяцев'!F82</f>
        <v>34641.75</v>
      </c>
      <c r="E32" s="54">
        <f>'12 месяцев'!G82</f>
        <v>0</v>
      </c>
      <c r="F32" s="52">
        <f t="shared" si="21"/>
        <v>0</v>
      </c>
      <c r="G32" s="53" t="s">
        <v>26</v>
      </c>
      <c r="H32" s="63"/>
      <c r="I32" s="54"/>
      <c r="J32" s="52" t="e">
        <f t="shared" si="2"/>
        <v>#DIV/0!</v>
      </c>
      <c r="K32" s="269">
        <f t="shared" si="3"/>
        <v>32</v>
      </c>
      <c r="L32" s="238" t="str">
        <f t="shared" si="24"/>
        <v>БВ19</v>
      </c>
      <c r="M32" s="239" t="str">
        <f t="shared" si="24"/>
        <v>853211О.99.0.БВ19АБ82000</v>
      </c>
      <c r="N32" s="277" t="str">
        <f t="shared" ref="N32" si="25">$N$24</f>
        <v>Группа полного дня</v>
      </c>
      <c r="O32" s="278" t="s">
        <v>174</v>
      </c>
      <c r="P32" s="240"/>
      <c r="Q32" s="257"/>
      <c r="R32" s="257"/>
      <c r="S32" s="257" t="e">
        <f>ROUND(AH32*$S$9,2)</f>
        <v>#DIV/0!</v>
      </c>
      <c r="T32" s="257" t="e">
        <f>ROUND(E30/$AB$7*$T$9,2)</f>
        <v>#DIV/0!</v>
      </c>
      <c r="U32" s="257" t="e">
        <f>ROUND(E30/$AB$7*$U$9,2)</f>
        <v>#DIV/0!</v>
      </c>
      <c r="V32" s="257" t="e">
        <f>ROUND(E30/$AB$7*$V$9*0.55,2)</f>
        <v>#DIV/0!</v>
      </c>
      <c r="W32" s="257" t="e">
        <f>ROUND(E30/$AB$7*$W$9*0.5,2)</f>
        <v>#DIV/0!</v>
      </c>
      <c r="X32" s="257" t="e">
        <f>V32+W32</f>
        <v>#DIV/0!</v>
      </c>
      <c r="Y32" s="257">
        <v>0</v>
      </c>
      <c r="Z32" s="257"/>
      <c r="AA32" s="257"/>
      <c r="AB32" s="257" t="e">
        <f>SUM(Q32:U32)+X32+Y32</f>
        <v>#DIV/0!</v>
      </c>
      <c r="AC32" s="257" t="e">
        <f>ROUND(AB32/E30,2)</f>
        <v>#DIV/0!</v>
      </c>
      <c r="AD32" s="257" t="e">
        <f>ROUND(S32/E30,2)</f>
        <v>#DIV/0!</v>
      </c>
      <c r="AE32" s="257" t="e">
        <f>ROUND(X32/E30,2)</f>
        <v>#DIV/0!</v>
      </c>
      <c r="AG32" s="257">
        <f>E30*1</f>
        <v>0</v>
      </c>
      <c r="AH32" s="257" t="e">
        <f>ROUND(AG32/$AH$23,3)</f>
        <v>#DIV/0!</v>
      </c>
    </row>
    <row r="33" spans="1:34" ht="22.5">
      <c r="A33" s="411"/>
      <c r="B33" s="413"/>
      <c r="C33" s="47" t="s">
        <v>138</v>
      </c>
      <c r="D33" s="54">
        <f>'12 месяцев'!F83</f>
        <v>0</v>
      </c>
      <c r="E33" s="54">
        <f>'12 месяцев'!G83</f>
        <v>0</v>
      </c>
      <c r="F33" s="52" t="e">
        <f t="shared" si="21"/>
        <v>#DIV/0!</v>
      </c>
      <c r="G33" s="53" t="s">
        <v>26</v>
      </c>
      <c r="H33" s="63"/>
      <c r="I33" s="54"/>
      <c r="J33" s="52" t="e">
        <f t="shared" si="2"/>
        <v>#DIV/0!</v>
      </c>
      <c r="K33" s="269">
        <f t="shared" si="3"/>
        <v>32</v>
      </c>
      <c r="L33" s="238" t="str">
        <f t="shared" si="24"/>
        <v>БВ19</v>
      </c>
      <c r="M33" s="239" t="str">
        <f t="shared" si="24"/>
        <v>853211О.99.0.БВ19АБ82000</v>
      </c>
      <c r="N33" s="232"/>
      <c r="O33" s="279"/>
      <c r="P33" s="274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6"/>
      <c r="AG33" s="275"/>
      <c r="AH33" s="275"/>
    </row>
    <row r="34" spans="1:34" ht="15.6" customHeight="1">
      <c r="A34" s="411"/>
      <c r="B34" s="413"/>
      <c r="C34" s="47" t="s">
        <v>126</v>
      </c>
      <c r="D34" s="54">
        <f>'12 месяцев'!F84</f>
        <v>415701</v>
      </c>
      <c r="E34" s="54">
        <f>'12 месяцев'!G84</f>
        <v>0</v>
      </c>
      <c r="F34" s="52">
        <f t="shared" si="21"/>
        <v>0</v>
      </c>
      <c r="G34" s="53" t="s">
        <v>26</v>
      </c>
      <c r="H34" s="63"/>
      <c r="I34" s="54"/>
      <c r="J34" s="52" t="e">
        <f t="shared" si="2"/>
        <v>#DIV/0!</v>
      </c>
      <c r="K34" s="269">
        <f t="shared" si="3"/>
        <v>32</v>
      </c>
      <c r="L34" s="238" t="str">
        <f t="shared" si="24"/>
        <v>БВ19</v>
      </c>
      <c r="M34" s="239" t="str">
        <f t="shared" si="24"/>
        <v>853211О.99.0.БВ19АБ82000</v>
      </c>
      <c r="N34" s="239"/>
      <c r="O34" s="239"/>
      <c r="P34" s="241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G34" s="260"/>
      <c r="AH34" s="260"/>
    </row>
    <row r="35" spans="1:34" ht="22.5">
      <c r="A35" s="360"/>
      <c r="B35" s="413"/>
      <c r="C35" s="47" t="s">
        <v>127</v>
      </c>
      <c r="D35" s="54">
        <f>'12 месяцев'!F85</f>
        <v>0</v>
      </c>
      <c r="E35" s="54">
        <f>'12 месяцев'!G85</f>
        <v>0</v>
      </c>
      <c r="F35" s="52" t="e">
        <f t="shared" si="21"/>
        <v>#DIV/0!</v>
      </c>
      <c r="G35" s="53" t="s">
        <v>26</v>
      </c>
      <c r="H35" s="63"/>
      <c r="I35" s="54"/>
      <c r="J35" s="52" t="e">
        <f t="shared" si="2"/>
        <v>#DIV/0!</v>
      </c>
      <c r="K35" s="270">
        <f t="shared" si="3"/>
        <v>32</v>
      </c>
      <c r="L35" s="238" t="str">
        <f>L34</f>
        <v>БВ19</v>
      </c>
      <c r="M35" s="239" t="str">
        <f t="shared" si="24"/>
        <v>853211О.99.0.БВ19АБ82000</v>
      </c>
      <c r="N35" s="239"/>
      <c r="O35" s="239"/>
      <c r="P35" s="241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G35" s="260"/>
      <c r="AH35" s="260"/>
    </row>
    <row r="36" spans="1:34" ht="15.6" customHeight="1">
      <c r="A36" s="359"/>
      <c r="B36" s="412" t="s">
        <v>93</v>
      </c>
      <c r="C36" s="47" t="s">
        <v>132</v>
      </c>
      <c r="D36" s="51">
        <f>'12 месяцев'!F86</f>
        <v>0</v>
      </c>
      <c r="E36" s="51">
        <f>'12 месяцев'!G86</f>
        <v>0</v>
      </c>
      <c r="F36" s="52" t="e">
        <f t="shared" si="21"/>
        <v>#DIV/0!</v>
      </c>
      <c r="G36" s="53" t="s">
        <v>26</v>
      </c>
      <c r="H36" s="63"/>
      <c r="I36" s="54"/>
      <c r="J36" s="52" t="e">
        <f t="shared" si="2"/>
        <v>#DIV/0!</v>
      </c>
      <c r="K36" s="268">
        <f t="shared" si="3"/>
        <v>32</v>
      </c>
      <c r="L36" s="238" t="str">
        <f>L30</f>
        <v>БВ19</v>
      </c>
      <c r="M36" s="281" t="str">
        <f>Мун.задание!A114</f>
        <v>853211О.99.0.БВ19АА08000</v>
      </c>
      <c r="N36" s="272" t="str">
        <f t="shared" ref="N36" si="26">$N$24</f>
        <v>Группа полного дня</v>
      </c>
      <c r="O36" s="272" t="s">
        <v>172</v>
      </c>
      <c r="P36" s="211"/>
      <c r="Q36" s="255"/>
      <c r="R36" s="255"/>
      <c r="S36" s="259">
        <f>ROUND($S$8*AH36,2)</f>
        <v>0</v>
      </c>
      <c r="T36" s="255">
        <f>ROUND(D36/$Y$7*$T$8,2)</f>
        <v>0</v>
      </c>
      <c r="U36" s="255">
        <f>ROUND(D36/$Y$7*$U$8,2)</f>
        <v>0</v>
      </c>
      <c r="V36" s="255">
        <f>ROUND(D36/$Y$7*$V$8*0.55,2)</f>
        <v>0</v>
      </c>
      <c r="W36" s="255">
        <f>ROUND(D36/$Y$7*$W$8*0.5,2)</f>
        <v>0</v>
      </c>
      <c r="X36" s="255">
        <f>V36+W36</f>
        <v>0</v>
      </c>
      <c r="Y36" s="255">
        <v>0</v>
      </c>
      <c r="Z36" s="255"/>
      <c r="AA36" s="255"/>
      <c r="AB36" s="256">
        <f t="shared" ref="AB36" si="27">SUM(Q36:U36)+X36+Y36</f>
        <v>0</v>
      </c>
      <c r="AC36" s="255" t="e">
        <f>ROUND(AB36/D36,2)</f>
        <v>#DIV/0!</v>
      </c>
      <c r="AD36" s="255" t="e">
        <f>ROUND(S36/D36,2)</f>
        <v>#DIV/0!</v>
      </c>
      <c r="AE36" s="255" t="e">
        <f>ROUND(X36/D36,2)</f>
        <v>#DIV/0!</v>
      </c>
      <c r="AF36" s="273"/>
      <c r="AG36" s="255">
        <f>D36*1.15</f>
        <v>0</v>
      </c>
      <c r="AH36" s="271">
        <f>ROUND(AG36/$AG$23,3)</f>
        <v>0</v>
      </c>
    </row>
    <row r="37" spans="1:34" ht="22.5">
      <c r="A37" s="411"/>
      <c r="B37" s="413"/>
      <c r="C37" s="47" t="s">
        <v>133</v>
      </c>
      <c r="D37" s="51">
        <f>'12 месяцев'!F87</f>
        <v>0</v>
      </c>
      <c r="E37" s="51">
        <f>'12 месяцев'!G87</f>
        <v>0</v>
      </c>
      <c r="F37" s="52" t="e">
        <f t="shared" si="21"/>
        <v>#DIV/0!</v>
      </c>
      <c r="G37" s="53" t="s">
        <v>26</v>
      </c>
      <c r="H37" s="63">
        <f>'12 месяцев'!F60</f>
        <v>0</v>
      </c>
      <c r="I37" s="54">
        <f>'12 месяцев'!G60</f>
        <v>0</v>
      </c>
      <c r="J37" s="52" t="e">
        <f t="shared" si="2"/>
        <v>#DIV/0!</v>
      </c>
      <c r="K37" s="269">
        <f t="shared" si="3"/>
        <v>32</v>
      </c>
      <c r="L37" s="238" t="str">
        <f t="shared" ref="L37:M41" si="28">L36</f>
        <v>БВ19</v>
      </c>
      <c r="M37" s="239" t="str">
        <f t="shared" si="28"/>
        <v>853211О.99.0.БВ19АА08000</v>
      </c>
      <c r="N37" s="232"/>
      <c r="O37" s="232"/>
      <c r="P37" s="274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76"/>
      <c r="AG37" s="275"/>
      <c r="AH37" s="275"/>
    </row>
    <row r="38" spans="1:34" ht="22.5">
      <c r="A38" s="411"/>
      <c r="B38" s="413"/>
      <c r="C38" s="47" t="s">
        <v>137</v>
      </c>
      <c r="D38" s="54">
        <f>'12 месяцев'!F88</f>
        <v>0</v>
      </c>
      <c r="E38" s="54">
        <f>'12 месяцев'!G88</f>
        <v>0</v>
      </c>
      <c r="F38" s="52" t="e">
        <f t="shared" si="21"/>
        <v>#DIV/0!</v>
      </c>
      <c r="G38" s="53" t="s">
        <v>26</v>
      </c>
      <c r="H38" s="63"/>
      <c r="I38" s="54"/>
      <c r="J38" s="52" t="e">
        <f t="shared" si="2"/>
        <v>#DIV/0!</v>
      </c>
      <c r="K38" s="269">
        <f t="shared" si="3"/>
        <v>32</v>
      </c>
      <c r="L38" s="238" t="str">
        <f t="shared" si="28"/>
        <v>БВ19</v>
      </c>
      <c r="M38" s="239" t="str">
        <f t="shared" si="28"/>
        <v>853211О.99.0.БВ19АА08000</v>
      </c>
      <c r="N38" s="277" t="str">
        <f t="shared" ref="N38" si="29">$N$24</f>
        <v>Группа полного дня</v>
      </c>
      <c r="O38" s="278" t="s">
        <v>174</v>
      </c>
      <c r="P38" s="240"/>
      <c r="Q38" s="257"/>
      <c r="R38" s="257"/>
      <c r="S38" s="257" t="e">
        <f>ROUND(AH38*$S$9,2)</f>
        <v>#DIV/0!</v>
      </c>
      <c r="T38" s="257" t="e">
        <f>ROUND(E36/$AB$7*$T$9,2)</f>
        <v>#DIV/0!</v>
      </c>
      <c r="U38" s="257" t="e">
        <f>ROUND(E36/$AB$7*$U$9,2)</f>
        <v>#DIV/0!</v>
      </c>
      <c r="V38" s="257" t="e">
        <f>ROUND(E36/$AB$7*$V$9*0.55,2)</f>
        <v>#DIV/0!</v>
      </c>
      <c r="W38" s="257" t="e">
        <f>ROUND(E36/$AB$7*$W$9*0.5,2)</f>
        <v>#DIV/0!</v>
      </c>
      <c r="X38" s="257" t="e">
        <f>V38+W38</f>
        <v>#DIV/0!</v>
      </c>
      <c r="Y38" s="257">
        <v>0</v>
      </c>
      <c r="Z38" s="257"/>
      <c r="AA38" s="257"/>
      <c r="AB38" s="257" t="e">
        <f>SUM(Q38:U38)+X38+Y38</f>
        <v>#DIV/0!</v>
      </c>
      <c r="AC38" s="257" t="e">
        <f>ROUND(AB38/E36,2)</f>
        <v>#DIV/0!</v>
      </c>
      <c r="AD38" s="257" t="e">
        <f>ROUND(S38/E36,2)</f>
        <v>#DIV/0!</v>
      </c>
      <c r="AE38" s="257" t="e">
        <f>ROUND(X38/E36,2)</f>
        <v>#DIV/0!</v>
      </c>
      <c r="AG38" s="257">
        <f>E36*1.15</f>
        <v>0</v>
      </c>
      <c r="AH38" s="257" t="e">
        <f>ROUND(AG38/$AH$23,3)</f>
        <v>#DIV/0!</v>
      </c>
    </row>
    <row r="39" spans="1:34" ht="22.5">
      <c r="A39" s="411"/>
      <c r="B39" s="413"/>
      <c r="C39" s="47" t="s">
        <v>138</v>
      </c>
      <c r="D39" s="54">
        <f>'12 месяцев'!F89</f>
        <v>0</v>
      </c>
      <c r="E39" s="54">
        <f>'12 месяцев'!G89</f>
        <v>0</v>
      </c>
      <c r="F39" s="52" t="e">
        <f t="shared" si="21"/>
        <v>#DIV/0!</v>
      </c>
      <c r="G39" s="53" t="s">
        <v>26</v>
      </c>
      <c r="H39" s="63"/>
      <c r="I39" s="54"/>
      <c r="J39" s="52" t="e">
        <f t="shared" si="2"/>
        <v>#DIV/0!</v>
      </c>
      <c r="K39" s="269">
        <f t="shared" si="3"/>
        <v>32</v>
      </c>
      <c r="L39" s="238" t="str">
        <f t="shared" si="28"/>
        <v>БВ19</v>
      </c>
      <c r="M39" s="239" t="str">
        <f t="shared" si="28"/>
        <v>853211О.99.0.БВ19АА08000</v>
      </c>
      <c r="N39" s="232"/>
      <c r="O39" s="279"/>
      <c r="P39" s="274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6"/>
      <c r="AG39" s="275"/>
      <c r="AH39" s="275"/>
    </row>
    <row r="40" spans="1:34" ht="22.5">
      <c r="A40" s="411"/>
      <c r="B40" s="413"/>
      <c r="C40" s="47" t="s">
        <v>126</v>
      </c>
      <c r="D40" s="54">
        <f>'12 месяцев'!F90</f>
        <v>0</v>
      </c>
      <c r="E40" s="54">
        <f>'12 месяцев'!G90</f>
        <v>0</v>
      </c>
      <c r="F40" s="52" t="e">
        <f t="shared" si="21"/>
        <v>#DIV/0!</v>
      </c>
      <c r="G40" s="53" t="s">
        <v>26</v>
      </c>
      <c r="H40" s="63"/>
      <c r="I40" s="54"/>
      <c r="J40" s="52" t="e">
        <f t="shared" si="2"/>
        <v>#DIV/0!</v>
      </c>
      <c r="K40" s="269">
        <f t="shared" si="3"/>
        <v>32</v>
      </c>
      <c r="L40" s="238" t="str">
        <f t="shared" si="28"/>
        <v>БВ19</v>
      </c>
      <c r="M40" s="239" t="str">
        <f t="shared" si="28"/>
        <v>853211О.99.0.БВ19АА08000</v>
      </c>
      <c r="N40" s="239"/>
      <c r="O40" s="239"/>
      <c r="P40" s="241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G40" s="260"/>
      <c r="AH40" s="260"/>
    </row>
    <row r="41" spans="1:34" ht="22.5">
      <c r="A41" s="360"/>
      <c r="B41" s="413"/>
      <c r="C41" s="47" t="s">
        <v>127</v>
      </c>
      <c r="D41" s="54">
        <f>'12 месяцев'!F91</f>
        <v>0</v>
      </c>
      <c r="E41" s="54">
        <f>'12 месяцев'!G91</f>
        <v>0</v>
      </c>
      <c r="F41" s="52" t="e">
        <f t="shared" si="21"/>
        <v>#DIV/0!</v>
      </c>
      <c r="G41" s="53" t="s">
        <v>26</v>
      </c>
      <c r="H41" s="63"/>
      <c r="I41" s="54"/>
      <c r="J41" s="52" t="e">
        <f t="shared" si="2"/>
        <v>#DIV/0!</v>
      </c>
      <c r="K41" s="270">
        <f t="shared" si="3"/>
        <v>32</v>
      </c>
      <c r="L41" s="238" t="str">
        <f t="shared" si="28"/>
        <v>БВ19</v>
      </c>
      <c r="M41" s="239" t="str">
        <f t="shared" si="28"/>
        <v>853211О.99.0.БВ19АА08000</v>
      </c>
      <c r="N41" s="239"/>
      <c r="O41" s="239"/>
      <c r="P41" s="241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G41" s="260"/>
      <c r="AH41" s="260"/>
    </row>
    <row r="42" spans="1:34" ht="15.6" customHeight="1">
      <c r="A42" s="359"/>
      <c r="B42" s="412" t="s">
        <v>94</v>
      </c>
      <c r="C42" s="47" t="s">
        <v>132</v>
      </c>
      <c r="D42" s="51">
        <f>'12 месяцев'!F92</f>
        <v>0</v>
      </c>
      <c r="E42" s="51">
        <f>'12 месяцев'!G92</f>
        <v>0</v>
      </c>
      <c r="F42" s="52" t="e">
        <f t="shared" si="21"/>
        <v>#DIV/0!</v>
      </c>
      <c r="G42" s="53" t="s">
        <v>26</v>
      </c>
      <c r="H42" s="63"/>
      <c r="I42" s="54"/>
      <c r="J42" s="52" t="e">
        <f t="shared" si="2"/>
        <v>#DIV/0!</v>
      </c>
      <c r="K42" s="268">
        <f t="shared" si="3"/>
        <v>32</v>
      </c>
      <c r="L42" s="238" t="str">
        <f>L36</f>
        <v>БВ19</v>
      </c>
      <c r="M42" s="281" t="str">
        <f>Мун.задание!A118</f>
        <v>853211О.99.0.БВ19АА14000</v>
      </c>
      <c r="N42" s="272" t="str">
        <f t="shared" ref="N42" si="30">$N$24</f>
        <v>Группа полного дня</v>
      </c>
      <c r="O42" s="272" t="s">
        <v>172</v>
      </c>
      <c r="P42" s="211"/>
      <c r="Q42" s="255"/>
      <c r="R42" s="255"/>
      <c r="S42" s="259">
        <f>ROUND($S$8*AH42,2)</f>
        <v>0</v>
      </c>
      <c r="T42" s="255">
        <f>ROUND(D42/$Y$7*$T$8,2)</f>
        <v>0</v>
      </c>
      <c r="U42" s="255">
        <f>ROUND(D42/$Y$7*$U$8,2)</f>
        <v>0</v>
      </c>
      <c r="V42" s="255">
        <f>ROUND(D42/$Y$7*$V$8*0.55,2)</f>
        <v>0</v>
      </c>
      <c r="W42" s="255">
        <f>ROUND(D42/$Y$7*$W$8*0.5,2)</f>
        <v>0</v>
      </c>
      <c r="X42" s="255">
        <f t="shared" ref="X42" si="31">V42+W42</f>
        <v>0</v>
      </c>
      <c r="Y42" s="255">
        <v>0</v>
      </c>
      <c r="Z42" s="255"/>
      <c r="AA42" s="255"/>
      <c r="AB42" s="256">
        <f t="shared" ref="AB42" si="32">SUM(Q42:U42)+X42+Y42</f>
        <v>0</v>
      </c>
      <c r="AC42" s="255" t="e">
        <f>ROUND(AB42/D42,2)</f>
        <v>#DIV/0!</v>
      </c>
      <c r="AD42" s="255" t="e">
        <f>ROUND(S42/D42,2)</f>
        <v>#DIV/0!</v>
      </c>
      <c r="AE42" s="255" t="e">
        <f>ROUND(X42/D42,2)</f>
        <v>#DIV/0!</v>
      </c>
      <c r="AF42" s="273"/>
      <c r="AG42" s="255">
        <f>D42*1.15</f>
        <v>0</v>
      </c>
      <c r="AH42" s="271">
        <f>ROUND(AG42/$AG$23,3)</f>
        <v>0</v>
      </c>
    </row>
    <row r="43" spans="1:34" ht="22.5">
      <c r="A43" s="411"/>
      <c r="B43" s="413"/>
      <c r="C43" s="47" t="s">
        <v>133</v>
      </c>
      <c r="D43" s="51">
        <f>'12 месяцев'!F93</f>
        <v>0</v>
      </c>
      <c r="E43" s="51">
        <f>'12 месяцев'!G93</f>
        <v>0</v>
      </c>
      <c r="F43" s="52" t="e">
        <f t="shared" si="21"/>
        <v>#DIV/0!</v>
      </c>
      <c r="G43" s="53" t="s">
        <v>26</v>
      </c>
      <c r="H43" s="63">
        <f>'12 месяцев'!F61</f>
        <v>0</v>
      </c>
      <c r="I43" s="54">
        <f>'12 месяцев'!G61</f>
        <v>0</v>
      </c>
      <c r="J43" s="52" t="e">
        <f t="shared" si="2"/>
        <v>#DIV/0!</v>
      </c>
      <c r="K43" s="269">
        <f t="shared" si="3"/>
        <v>32</v>
      </c>
      <c r="L43" s="238" t="str">
        <f t="shared" ref="L43:M47" si="33">L42</f>
        <v>БВ19</v>
      </c>
      <c r="M43" s="239" t="str">
        <f t="shared" si="33"/>
        <v>853211О.99.0.БВ19АА14000</v>
      </c>
      <c r="N43" s="232"/>
      <c r="O43" s="232"/>
      <c r="P43" s="274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6"/>
      <c r="AG43" s="275"/>
      <c r="AH43" s="275"/>
    </row>
    <row r="44" spans="1:34" ht="22.5">
      <c r="A44" s="411"/>
      <c r="B44" s="413"/>
      <c r="C44" s="47" t="s">
        <v>137</v>
      </c>
      <c r="D44" s="54">
        <f>'12 месяцев'!F94</f>
        <v>0</v>
      </c>
      <c r="E44" s="54">
        <f>'12 месяцев'!G94</f>
        <v>0</v>
      </c>
      <c r="F44" s="52" t="e">
        <f t="shared" si="21"/>
        <v>#DIV/0!</v>
      </c>
      <c r="G44" s="53" t="s">
        <v>26</v>
      </c>
      <c r="H44" s="63"/>
      <c r="I44" s="54"/>
      <c r="J44" s="52" t="e">
        <f t="shared" si="2"/>
        <v>#DIV/0!</v>
      </c>
      <c r="K44" s="269">
        <f t="shared" si="3"/>
        <v>32</v>
      </c>
      <c r="L44" s="238" t="str">
        <f t="shared" si="33"/>
        <v>БВ19</v>
      </c>
      <c r="M44" s="239" t="str">
        <f t="shared" si="33"/>
        <v>853211О.99.0.БВ19АА14000</v>
      </c>
      <c r="N44" s="277" t="str">
        <f t="shared" ref="N44" si="34">$N$24</f>
        <v>Группа полного дня</v>
      </c>
      <c r="O44" s="278" t="s">
        <v>174</v>
      </c>
      <c r="P44" s="240"/>
      <c r="Q44" s="257"/>
      <c r="R44" s="257"/>
      <c r="S44" s="257" t="e">
        <f>ROUND(AH44*$S$9,2)</f>
        <v>#DIV/0!</v>
      </c>
      <c r="T44" s="257" t="e">
        <f>ROUND(E42/$AB$7*$T$9,2)</f>
        <v>#DIV/0!</v>
      </c>
      <c r="U44" s="257" t="e">
        <f>ROUND(E42/$AB$7*$U$9,2)</f>
        <v>#DIV/0!</v>
      </c>
      <c r="V44" s="257" t="e">
        <f>ROUND(E42/$AB$7*$V$9*0.55,2)</f>
        <v>#DIV/0!</v>
      </c>
      <c r="W44" s="257" t="e">
        <f>ROUND(E42/$AB$7*$W$9*0.5,2)</f>
        <v>#DIV/0!</v>
      </c>
      <c r="X44" s="257" t="e">
        <f>V44+W44</f>
        <v>#DIV/0!</v>
      </c>
      <c r="Y44" s="257">
        <v>0</v>
      </c>
      <c r="Z44" s="257"/>
      <c r="AA44" s="257"/>
      <c r="AB44" s="257" t="e">
        <f>SUM(Q44:U44)+X44+Y44</f>
        <v>#DIV/0!</v>
      </c>
      <c r="AC44" s="257" t="e">
        <f>ROUND(AB44/E42,2)</f>
        <v>#DIV/0!</v>
      </c>
      <c r="AD44" s="257" t="e">
        <f>ROUND(S44/E42,2)</f>
        <v>#DIV/0!</v>
      </c>
      <c r="AE44" s="257" t="e">
        <f>ROUND(X44/E42,2)</f>
        <v>#DIV/0!</v>
      </c>
      <c r="AG44" s="257">
        <f>E42*1.15</f>
        <v>0</v>
      </c>
      <c r="AH44" s="257" t="e">
        <f>ROUND(AG44/$AH$23,3)</f>
        <v>#DIV/0!</v>
      </c>
    </row>
    <row r="45" spans="1:34" ht="22.5">
      <c r="A45" s="411"/>
      <c r="B45" s="413"/>
      <c r="C45" s="47" t="s">
        <v>138</v>
      </c>
      <c r="D45" s="54">
        <f>'12 месяцев'!F95</f>
        <v>0</v>
      </c>
      <c r="E45" s="54">
        <f>'12 месяцев'!G95</f>
        <v>0</v>
      </c>
      <c r="F45" s="52" t="e">
        <f t="shared" si="21"/>
        <v>#DIV/0!</v>
      </c>
      <c r="G45" s="53" t="s">
        <v>26</v>
      </c>
      <c r="H45" s="63"/>
      <c r="I45" s="54"/>
      <c r="J45" s="52" t="e">
        <f t="shared" si="2"/>
        <v>#DIV/0!</v>
      </c>
      <c r="K45" s="269">
        <f t="shared" si="3"/>
        <v>32</v>
      </c>
      <c r="L45" s="238" t="str">
        <f t="shared" si="33"/>
        <v>БВ19</v>
      </c>
      <c r="M45" s="239" t="str">
        <f t="shared" si="33"/>
        <v>853211О.99.0.БВ19АА14000</v>
      </c>
      <c r="N45" s="232"/>
      <c r="O45" s="279"/>
      <c r="P45" s="274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6"/>
      <c r="AG45" s="275"/>
      <c r="AH45" s="275"/>
    </row>
    <row r="46" spans="1:34" ht="22.5">
      <c r="A46" s="411"/>
      <c r="B46" s="413"/>
      <c r="C46" s="47" t="s">
        <v>126</v>
      </c>
      <c r="D46" s="54">
        <f>'12 месяцев'!F96</f>
        <v>0</v>
      </c>
      <c r="E46" s="54">
        <f>'12 месяцев'!G96</f>
        <v>0</v>
      </c>
      <c r="F46" s="52" t="e">
        <f t="shared" si="21"/>
        <v>#DIV/0!</v>
      </c>
      <c r="G46" s="53" t="s">
        <v>26</v>
      </c>
      <c r="H46" s="63"/>
      <c r="I46" s="54"/>
      <c r="J46" s="52" t="e">
        <f t="shared" si="2"/>
        <v>#DIV/0!</v>
      </c>
      <c r="K46" s="269">
        <f t="shared" si="3"/>
        <v>32</v>
      </c>
      <c r="L46" s="238" t="str">
        <f t="shared" si="33"/>
        <v>БВ19</v>
      </c>
      <c r="M46" s="239" t="str">
        <f t="shared" si="33"/>
        <v>853211О.99.0.БВ19АА14000</v>
      </c>
      <c r="N46" s="239"/>
      <c r="O46" s="239"/>
      <c r="P46" s="241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G46" s="260"/>
      <c r="AH46" s="260"/>
    </row>
    <row r="47" spans="1:34" ht="22.5">
      <c r="A47" s="360"/>
      <c r="B47" s="413"/>
      <c r="C47" s="47" t="s">
        <v>127</v>
      </c>
      <c r="D47" s="54">
        <f>'12 месяцев'!F97</f>
        <v>0</v>
      </c>
      <c r="E47" s="54">
        <f>'12 месяцев'!G97</f>
        <v>0</v>
      </c>
      <c r="F47" s="52" t="e">
        <f t="shared" si="21"/>
        <v>#DIV/0!</v>
      </c>
      <c r="G47" s="53" t="s">
        <v>26</v>
      </c>
      <c r="H47" s="63"/>
      <c r="I47" s="54"/>
      <c r="J47" s="52" t="e">
        <f t="shared" si="2"/>
        <v>#DIV/0!</v>
      </c>
      <c r="K47" s="270">
        <f t="shared" si="3"/>
        <v>32</v>
      </c>
      <c r="L47" s="238" t="str">
        <f t="shared" si="33"/>
        <v>БВ19</v>
      </c>
      <c r="M47" s="239" t="str">
        <f t="shared" si="33"/>
        <v>853211О.99.0.БВ19АА14000</v>
      </c>
      <c r="N47" s="239"/>
      <c r="O47" s="239"/>
      <c r="P47" s="241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G47" s="260"/>
      <c r="AH47" s="260"/>
    </row>
    <row r="48" spans="1:34" ht="15.6" customHeight="1">
      <c r="A48" s="359"/>
      <c r="B48" s="412" t="s">
        <v>95</v>
      </c>
      <c r="C48" s="47" t="s">
        <v>132</v>
      </c>
      <c r="D48" s="51">
        <f>'12 месяцев'!F98</f>
        <v>0</v>
      </c>
      <c r="E48" s="51">
        <f>'12 месяцев'!G98</f>
        <v>0</v>
      </c>
      <c r="F48" s="52" t="e">
        <f t="shared" si="21"/>
        <v>#DIV/0!</v>
      </c>
      <c r="G48" s="53" t="s">
        <v>26</v>
      </c>
      <c r="H48" s="63"/>
      <c r="I48" s="54"/>
      <c r="J48" s="52" t="e">
        <f t="shared" si="2"/>
        <v>#DIV/0!</v>
      </c>
      <c r="K48" s="268">
        <f t="shared" si="3"/>
        <v>32</v>
      </c>
      <c r="L48" s="238" t="str">
        <f>L42</f>
        <v>БВ19</v>
      </c>
      <c r="M48" s="281" t="str">
        <f>Мун.задание!A122</f>
        <v>853211О.99.0.БВ19АБ34000</v>
      </c>
      <c r="N48" s="272" t="str">
        <f t="shared" ref="N48" si="35">$N$24</f>
        <v>Группа полного дня</v>
      </c>
      <c r="O48" s="272" t="s">
        <v>172</v>
      </c>
      <c r="P48" s="211"/>
      <c r="Q48" s="255"/>
      <c r="R48" s="255"/>
      <c r="S48" s="259">
        <f>ROUND($S$8*AH48,2)</f>
        <v>0</v>
      </c>
      <c r="T48" s="255">
        <f>ROUND(D48/$Y$7*$T$8,2)</f>
        <v>0</v>
      </c>
      <c r="U48" s="255">
        <f>ROUND(D48/$Y$7*$U$8,2)</f>
        <v>0</v>
      </c>
      <c r="V48" s="255">
        <f>ROUND(D48/$Y$7*$V$8*0.55,2)</f>
        <v>0</v>
      </c>
      <c r="W48" s="255">
        <f>ROUND(D48/$Y$7*$W$8*0.5,2)</f>
        <v>0</v>
      </c>
      <c r="X48" s="255">
        <f t="shared" ref="X48" si="36">V48+W48</f>
        <v>0</v>
      </c>
      <c r="Y48" s="255">
        <v>0</v>
      </c>
      <c r="Z48" s="255"/>
      <c r="AA48" s="255"/>
      <c r="AB48" s="256">
        <f t="shared" ref="AB48" si="37">SUM(Q48:U48)+X48+Y48</f>
        <v>0</v>
      </c>
      <c r="AC48" s="255" t="e">
        <f>ROUND(AB48/D48,2)</f>
        <v>#DIV/0!</v>
      </c>
      <c r="AD48" s="255" t="e">
        <f>ROUND(S48/D48,2)</f>
        <v>#DIV/0!</v>
      </c>
      <c r="AE48" s="255" t="e">
        <f>ROUND(X48/D48,2)</f>
        <v>#DIV/0!</v>
      </c>
      <c r="AG48" s="255">
        <f>D48*1.15</f>
        <v>0</v>
      </c>
      <c r="AH48" s="271">
        <f>ROUND(AG48/$AG$23,3)</f>
        <v>0</v>
      </c>
    </row>
    <row r="49" spans="1:34" ht="22.5">
      <c r="A49" s="411"/>
      <c r="B49" s="413"/>
      <c r="C49" s="47" t="s">
        <v>133</v>
      </c>
      <c r="D49" s="51">
        <f>'12 месяцев'!F99</f>
        <v>0</v>
      </c>
      <c r="E49" s="51">
        <f>'12 месяцев'!G99</f>
        <v>0</v>
      </c>
      <c r="F49" s="52" t="e">
        <f t="shared" si="21"/>
        <v>#DIV/0!</v>
      </c>
      <c r="G49" s="53" t="s">
        <v>26</v>
      </c>
      <c r="H49" s="63">
        <f>'12 месяцев'!F62</f>
        <v>0</v>
      </c>
      <c r="I49" s="54">
        <f>'12 месяцев'!G62</f>
        <v>0</v>
      </c>
      <c r="J49" s="52" t="e">
        <f t="shared" si="2"/>
        <v>#DIV/0!</v>
      </c>
      <c r="K49" s="269">
        <f t="shared" si="3"/>
        <v>32</v>
      </c>
      <c r="L49" s="238" t="str">
        <f t="shared" ref="L49:M53" si="38">L48</f>
        <v>БВ19</v>
      </c>
      <c r="M49" s="239" t="str">
        <f t="shared" si="38"/>
        <v>853211О.99.0.БВ19АБ34000</v>
      </c>
      <c r="N49" s="232"/>
      <c r="O49" s="232"/>
      <c r="P49" s="274"/>
      <c r="Q49" s="275"/>
      <c r="R49" s="275"/>
      <c r="S49" s="275"/>
      <c r="T49" s="275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6"/>
      <c r="AG49" s="275"/>
      <c r="AH49" s="275"/>
    </row>
    <row r="50" spans="1:34" ht="22.5">
      <c r="A50" s="411"/>
      <c r="B50" s="413"/>
      <c r="C50" s="47" t="s">
        <v>137</v>
      </c>
      <c r="D50" s="54">
        <f>'12 месяцев'!F100</f>
        <v>0</v>
      </c>
      <c r="E50" s="54">
        <f>'12 месяцев'!G100</f>
        <v>0</v>
      </c>
      <c r="F50" s="52" t="e">
        <f t="shared" si="21"/>
        <v>#DIV/0!</v>
      </c>
      <c r="G50" s="53" t="s">
        <v>26</v>
      </c>
      <c r="H50" s="63"/>
      <c r="I50" s="54"/>
      <c r="J50" s="52" t="e">
        <f t="shared" si="2"/>
        <v>#DIV/0!</v>
      </c>
      <c r="K50" s="269">
        <f t="shared" si="3"/>
        <v>32</v>
      </c>
      <c r="L50" s="238" t="str">
        <f t="shared" si="38"/>
        <v>БВ19</v>
      </c>
      <c r="M50" s="239" t="str">
        <f t="shared" si="38"/>
        <v>853211О.99.0.БВ19АБ34000</v>
      </c>
      <c r="N50" s="277" t="str">
        <f t="shared" ref="N50" si="39">$N$24</f>
        <v>Группа полного дня</v>
      </c>
      <c r="O50" s="278" t="s">
        <v>174</v>
      </c>
      <c r="P50" s="240"/>
      <c r="Q50" s="257"/>
      <c r="R50" s="257"/>
      <c r="S50" s="257" t="e">
        <f>ROUND(AH50*$S$9,2)</f>
        <v>#DIV/0!</v>
      </c>
      <c r="T50" s="257" t="e">
        <f>ROUND(E48/$AB$7*$T$9,2)</f>
        <v>#DIV/0!</v>
      </c>
      <c r="U50" s="257" t="e">
        <f>ROUND(E48/$AB$7*$U$9,2)</f>
        <v>#DIV/0!</v>
      </c>
      <c r="V50" s="257" t="e">
        <f>ROUND(E48/$AB$7*$V$9*0.55,2)</f>
        <v>#DIV/0!</v>
      </c>
      <c r="W50" s="257" t="e">
        <f>ROUND(E48/$AB$7*$W$9*0.5,2)</f>
        <v>#DIV/0!</v>
      </c>
      <c r="X50" s="257" t="e">
        <f>V50+W50</f>
        <v>#DIV/0!</v>
      </c>
      <c r="Y50" s="257">
        <v>0</v>
      </c>
      <c r="Z50" s="257"/>
      <c r="AA50" s="257"/>
      <c r="AB50" s="257" t="e">
        <f>SUM(Q50:U50)+X50+Y50</f>
        <v>#DIV/0!</v>
      </c>
      <c r="AC50" s="257" t="e">
        <f>ROUND(AB50/E48,2)</f>
        <v>#DIV/0!</v>
      </c>
      <c r="AD50" s="257" t="e">
        <f>ROUND(S50/E48,2)</f>
        <v>#DIV/0!</v>
      </c>
      <c r="AE50" s="257" t="e">
        <f>ROUND(X50/E48,2)</f>
        <v>#DIV/0!</v>
      </c>
      <c r="AG50" s="257">
        <f>E48*1.15</f>
        <v>0</v>
      </c>
      <c r="AH50" s="257" t="e">
        <f>ROUND(AG50/$AH$23,3)</f>
        <v>#DIV/0!</v>
      </c>
    </row>
    <row r="51" spans="1:34" ht="22.5">
      <c r="A51" s="411"/>
      <c r="B51" s="413"/>
      <c r="C51" s="47" t="s">
        <v>138</v>
      </c>
      <c r="D51" s="54">
        <f>'12 месяцев'!F101</f>
        <v>0</v>
      </c>
      <c r="E51" s="54">
        <f>'12 месяцев'!G101</f>
        <v>0</v>
      </c>
      <c r="F51" s="52" t="e">
        <f t="shared" si="21"/>
        <v>#DIV/0!</v>
      </c>
      <c r="G51" s="53" t="s">
        <v>26</v>
      </c>
      <c r="H51" s="63"/>
      <c r="I51" s="54"/>
      <c r="J51" s="52" t="e">
        <f t="shared" si="2"/>
        <v>#DIV/0!</v>
      </c>
      <c r="K51" s="269">
        <f t="shared" si="3"/>
        <v>32</v>
      </c>
      <c r="L51" s="238" t="str">
        <f t="shared" si="38"/>
        <v>БВ19</v>
      </c>
      <c r="M51" s="239" t="str">
        <f t="shared" si="38"/>
        <v>853211О.99.0.БВ19АБ34000</v>
      </c>
      <c r="N51" s="232"/>
      <c r="O51" s="279"/>
      <c r="P51" s="274"/>
      <c r="Q51" s="275"/>
      <c r="R51" s="275"/>
      <c r="S51" s="275"/>
      <c r="T51" s="275"/>
      <c r="U51" s="275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6"/>
      <c r="AG51" s="275"/>
      <c r="AH51" s="275"/>
    </row>
    <row r="52" spans="1:34" ht="22.5">
      <c r="A52" s="411"/>
      <c r="B52" s="413"/>
      <c r="C52" s="47" t="s">
        <v>126</v>
      </c>
      <c r="D52" s="54">
        <f>'12 месяцев'!F102</f>
        <v>0</v>
      </c>
      <c r="E52" s="54">
        <f>'12 месяцев'!G102</f>
        <v>0</v>
      </c>
      <c r="F52" s="52" t="e">
        <f t="shared" si="21"/>
        <v>#DIV/0!</v>
      </c>
      <c r="G52" s="53" t="s">
        <v>26</v>
      </c>
      <c r="H52" s="63"/>
      <c r="I52" s="54"/>
      <c r="J52" s="52" t="e">
        <f t="shared" si="2"/>
        <v>#DIV/0!</v>
      </c>
      <c r="K52" s="269">
        <f t="shared" si="3"/>
        <v>32</v>
      </c>
      <c r="L52" s="238" t="str">
        <f t="shared" si="38"/>
        <v>БВ19</v>
      </c>
      <c r="M52" s="239" t="str">
        <f t="shared" si="38"/>
        <v>853211О.99.0.БВ19АБ34000</v>
      </c>
      <c r="N52" s="239"/>
      <c r="O52" s="239"/>
      <c r="P52" s="241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G52" s="260"/>
      <c r="AH52" s="260"/>
    </row>
    <row r="53" spans="1:34" ht="22.5">
      <c r="A53" s="360"/>
      <c r="B53" s="413"/>
      <c r="C53" s="47" t="s">
        <v>127</v>
      </c>
      <c r="D53" s="54">
        <f>'12 месяцев'!F103</f>
        <v>0</v>
      </c>
      <c r="E53" s="54">
        <f>'12 месяцев'!G103</f>
        <v>0</v>
      </c>
      <c r="F53" s="52" t="e">
        <f t="shared" si="21"/>
        <v>#DIV/0!</v>
      </c>
      <c r="G53" s="53" t="s">
        <v>26</v>
      </c>
      <c r="H53" s="63"/>
      <c r="I53" s="54"/>
      <c r="J53" s="52" t="e">
        <f t="shared" si="2"/>
        <v>#DIV/0!</v>
      </c>
      <c r="K53" s="270">
        <f t="shared" si="3"/>
        <v>32</v>
      </c>
      <c r="L53" s="238" t="str">
        <f t="shared" si="38"/>
        <v>БВ19</v>
      </c>
      <c r="M53" s="239" t="str">
        <f t="shared" si="38"/>
        <v>853211О.99.0.БВ19АБ34000</v>
      </c>
      <c r="N53" s="239"/>
      <c r="O53" s="239"/>
      <c r="P53" s="241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G53" s="260"/>
      <c r="AH53" s="260"/>
    </row>
    <row r="54" spans="1:34" ht="15.6" customHeight="1">
      <c r="A54" s="359"/>
      <c r="B54" s="412" t="s">
        <v>96</v>
      </c>
      <c r="C54" s="47" t="s">
        <v>132</v>
      </c>
      <c r="D54" s="51">
        <f>'12 месяцев'!F104</f>
        <v>0</v>
      </c>
      <c r="E54" s="51">
        <f>'12 месяцев'!G104</f>
        <v>0</v>
      </c>
      <c r="F54" s="52" t="e">
        <f t="shared" si="21"/>
        <v>#DIV/0!</v>
      </c>
      <c r="G54" s="53" t="s">
        <v>26</v>
      </c>
      <c r="H54" s="63"/>
      <c r="I54" s="54"/>
      <c r="J54" s="52" t="e">
        <f t="shared" si="2"/>
        <v>#DIV/0!</v>
      </c>
      <c r="K54" s="268">
        <f t="shared" si="3"/>
        <v>32</v>
      </c>
      <c r="L54" s="238" t="str">
        <f>L48</f>
        <v>БВ19</v>
      </c>
      <c r="M54" s="281" t="str">
        <f>Мун.задание!A126</f>
        <v>853211О.99.0.БВ19АБ40000</v>
      </c>
      <c r="N54" s="272" t="str">
        <f t="shared" ref="N54" si="40">$N$24</f>
        <v>Группа полного дня</v>
      </c>
      <c r="O54" s="272" t="s">
        <v>172</v>
      </c>
      <c r="P54" s="211"/>
      <c r="Q54" s="255"/>
      <c r="R54" s="255"/>
      <c r="S54" s="259">
        <f>ROUND($S$8*AH54,2)</f>
        <v>0</v>
      </c>
      <c r="T54" s="255">
        <f>ROUND(D54/$Y$7*$T$8,2)</f>
        <v>0</v>
      </c>
      <c r="U54" s="255">
        <f>ROUND(D54/$Y$7*$U$8,2)</f>
        <v>0</v>
      </c>
      <c r="V54" s="255">
        <f>ROUND(D54/$Y$7*$V$8*0.55,2)</f>
        <v>0</v>
      </c>
      <c r="W54" s="255">
        <f>ROUND(D54/$Y$7*$W$8*0.5,2)</f>
        <v>0</v>
      </c>
      <c r="X54" s="255">
        <f t="shared" ref="X54" si="41">V54+W54</f>
        <v>0</v>
      </c>
      <c r="Y54" s="255">
        <v>0</v>
      </c>
      <c r="Z54" s="255"/>
      <c r="AA54" s="255"/>
      <c r="AB54" s="256">
        <f t="shared" ref="AB54" si="42">SUM(Q54:U54)+X54+Y54</f>
        <v>0</v>
      </c>
      <c r="AC54" s="255" t="e">
        <f>ROUND(AB54/D54,2)</f>
        <v>#DIV/0!</v>
      </c>
      <c r="AD54" s="255" t="e">
        <f>ROUND(S54/D54,2)</f>
        <v>#DIV/0!</v>
      </c>
      <c r="AE54" s="255" t="e">
        <f>ROUND(X54/D54,2)</f>
        <v>#DIV/0!</v>
      </c>
      <c r="AG54" s="255">
        <f>D54*1.15</f>
        <v>0</v>
      </c>
      <c r="AH54" s="271">
        <f>ROUND(AG54/$AG$23,3)</f>
        <v>0</v>
      </c>
    </row>
    <row r="55" spans="1:34" ht="22.5">
      <c r="A55" s="411"/>
      <c r="B55" s="413"/>
      <c r="C55" s="47" t="s">
        <v>133</v>
      </c>
      <c r="D55" s="51">
        <f>'12 месяцев'!F105</f>
        <v>0</v>
      </c>
      <c r="E55" s="51">
        <f>'12 месяцев'!G105</f>
        <v>0</v>
      </c>
      <c r="F55" s="52" t="e">
        <f t="shared" si="21"/>
        <v>#DIV/0!</v>
      </c>
      <c r="G55" s="53" t="s">
        <v>26</v>
      </c>
      <c r="H55" s="63">
        <f>'12 месяцев'!F63</f>
        <v>0</v>
      </c>
      <c r="I55" s="54">
        <f>'12 месяцев'!G63</f>
        <v>0</v>
      </c>
      <c r="J55" s="52" t="e">
        <f t="shared" si="2"/>
        <v>#DIV/0!</v>
      </c>
      <c r="K55" s="269">
        <f t="shared" si="3"/>
        <v>32</v>
      </c>
      <c r="L55" s="238" t="str">
        <f t="shared" ref="L55:M59" si="43">L54</f>
        <v>БВ19</v>
      </c>
      <c r="M55" s="239" t="str">
        <f t="shared" si="43"/>
        <v>853211О.99.0.БВ19АБ40000</v>
      </c>
      <c r="N55" s="232"/>
      <c r="O55" s="232"/>
      <c r="P55" s="274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6"/>
      <c r="AG55" s="275"/>
      <c r="AH55" s="275"/>
    </row>
    <row r="56" spans="1:34" ht="22.5">
      <c r="A56" s="411"/>
      <c r="B56" s="413"/>
      <c r="C56" s="47" t="s">
        <v>137</v>
      </c>
      <c r="D56" s="54">
        <f>'12 месяцев'!F106</f>
        <v>0</v>
      </c>
      <c r="E56" s="54">
        <f>'12 месяцев'!G106</f>
        <v>0</v>
      </c>
      <c r="F56" s="52" t="e">
        <f t="shared" si="21"/>
        <v>#DIV/0!</v>
      </c>
      <c r="G56" s="53" t="s">
        <v>26</v>
      </c>
      <c r="H56" s="54"/>
      <c r="I56" s="54"/>
      <c r="J56" s="52" t="e">
        <f t="shared" si="2"/>
        <v>#DIV/0!</v>
      </c>
      <c r="K56" s="269">
        <f t="shared" si="3"/>
        <v>32</v>
      </c>
      <c r="L56" s="238" t="str">
        <f t="shared" si="43"/>
        <v>БВ19</v>
      </c>
      <c r="M56" s="239" t="str">
        <f t="shared" si="43"/>
        <v>853211О.99.0.БВ19АБ40000</v>
      </c>
      <c r="N56" s="277" t="str">
        <f t="shared" ref="N56" si="44">$N$24</f>
        <v>Группа полного дня</v>
      </c>
      <c r="O56" s="278" t="s">
        <v>174</v>
      </c>
      <c r="P56" s="240"/>
      <c r="Q56" s="257"/>
      <c r="R56" s="257"/>
      <c r="S56" s="257" t="e">
        <f>ROUND(AH56*$S$9,2)</f>
        <v>#DIV/0!</v>
      </c>
      <c r="T56" s="257" t="e">
        <f>ROUND(E54/$AB$7*$T$9,2)</f>
        <v>#DIV/0!</v>
      </c>
      <c r="U56" s="257" t="e">
        <f>ROUND(E54/$AB$7*$U$9,2)</f>
        <v>#DIV/0!</v>
      </c>
      <c r="V56" s="257" t="e">
        <f>ROUND(E54/$AB$7*$V$9*0.55,2)</f>
        <v>#DIV/0!</v>
      </c>
      <c r="W56" s="257" t="e">
        <f>ROUND(E54/$AB$7*$W$9*0.5,2)</f>
        <v>#DIV/0!</v>
      </c>
      <c r="X56" s="257" t="e">
        <f>V56+W56</f>
        <v>#DIV/0!</v>
      </c>
      <c r="Y56" s="257">
        <v>0</v>
      </c>
      <c r="Z56" s="257"/>
      <c r="AA56" s="257"/>
      <c r="AB56" s="257" t="e">
        <f>SUM(Q56:U56)+X56+Y56</f>
        <v>#DIV/0!</v>
      </c>
      <c r="AC56" s="257" t="e">
        <f>ROUND(AB56/E54,2)</f>
        <v>#DIV/0!</v>
      </c>
      <c r="AD56" s="257" t="e">
        <f>ROUND(S56/E54,2)</f>
        <v>#DIV/0!</v>
      </c>
      <c r="AE56" s="257" t="e">
        <f>ROUND(X56/E54,2)</f>
        <v>#DIV/0!</v>
      </c>
      <c r="AG56" s="257">
        <f>E54*1.15</f>
        <v>0</v>
      </c>
      <c r="AH56" s="257" t="e">
        <f>ROUND(AG56/$AH$23,3)</f>
        <v>#DIV/0!</v>
      </c>
    </row>
    <row r="57" spans="1:34" ht="22.5">
      <c r="A57" s="411"/>
      <c r="B57" s="413"/>
      <c r="C57" s="47" t="s">
        <v>138</v>
      </c>
      <c r="D57" s="54">
        <f>'12 месяцев'!F107</f>
        <v>0</v>
      </c>
      <c r="E57" s="54">
        <f>'12 месяцев'!G107</f>
        <v>0</v>
      </c>
      <c r="F57" s="52" t="e">
        <f t="shared" si="21"/>
        <v>#DIV/0!</v>
      </c>
      <c r="G57" s="53" t="s">
        <v>26</v>
      </c>
      <c r="H57" s="54"/>
      <c r="I57" s="54"/>
      <c r="J57" s="52" t="e">
        <f t="shared" si="2"/>
        <v>#DIV/0!</v>
      </c>
      <c r="K57" s="269">
        <f t="shared" si="3"/>
        <v>32</v>
      </c>
      <c r="L57" s="238" t="str">
        <f t="shared" si="43"/>
        <v>БВ19</v>
      </c>
      <c r="M57" s="239" t="str">
        <f t="shared" si="43"/>
        <v>853211О.99.0.БВ19АБ40000</v>
      </c>
      <c r="N57" s="232"/>
      <c r="O57" s="279"/>
      <c r="P57" s="274"/>
      <c r="Q57" s="275"/>
      <c r="R57" s="275"/>
      <c r="S57" s="275"/>
      <c r="T57" s="275"/>
      <c r="U57" s="275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6"/>
      <c r="AG57" s="275"/>
      <c r="AH57" s="275"/>
    </row>
    <row r="58" spans="1:34" ht="22.5">
      <c r="A58" s="411"/>
      <c r="B58" s="413"/>
      <c r="C58" s="47" t="s">
        <v>126</v>
      </c>
      <c r="D58" s="54">
        <f>'12 месяцев'!F108</f>
        <v>0</v>
      </c>
      <c r="E58" s="54">
        <f>'12 месяцев'!G108</f>
        <v>0</v>
      </c>
      <c r="F58" s="52" t="e">
        <f t="shared" si="21"/>
        <v>#DIV/0!</v>
      </c>
      <c r="G58" s="53" t="s">
        <v>26</v>
      </c>
      <c r="H58" s="54"/>
      <c r="I58" s="54"/>
      <c r="J58" s="52" t="e">
        <f t="shared" si="2"/>
        <v>#DIV/0!</v>
      </c>
      <c r="K58" s="269">
        <f t="shared" si="3"/>
        <v>32</v>
      </c>
      <c r="L58" s="238" t="str">
        <f t="shared" si="43"/>
        <v>БВ19</v>
      </c>
      <c r="M58" s="239" t="str">
        <f t="shared" si="43"/>
        <v>853211О.99.0.БВ19АБ40000</v>
      </c>
      <c r="N58" s="239"/>
      <c r="O58" s="239"/>
      <c r="P58" s="241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G58" s="260"/>
      <c r="AH58" s="260"/>
    </row>
    <row r="59" spans="1:34" ht="23.25" thickBot="1">
      <c r="A59" s="360"/>
      <c r="B59" s="413"/>
      <c r="C59" s="58" t="s">
        <v>127</v>
      </c>
      <c r="D59" s="59">
        <f>'12 месяцев'!F109</f>
        <v>0</v>
      </c>
      <c r="E59" s="59">
        <f>'12 месяцев'!G109</f>
        <v>0</v>
      </c>
      <c r="F59" s="60" t="e">
        <f t="shared" si="21"/>
        <v>#DIV/0!</v>
      </c>
      <c r="G59" s="61" t="s">
        <v>26</v>
      </c>
      <c r="H59" s="59"/>
      <c r="I59" s="59"/>
      <c r="J59" s="60" t="e">
        <f t="shared" si="2"/>
        <v>#DIV/0!</v>
      </c>
      <c r="K59" s="270">
        <f t="shared" si="3"/>
        <v>32</v>
      </c>
      <c r="L59" s="238" t="str">
        <f t="shared" si="43"/>
        <v>БВ19</v>
      </c>
      <c r="M59" s="239" t="str">
        <f t="shared" si="43"/>
        <v>853211О.99.0.БВ19АБ40000</v>
      </c>
      <c r="N59" s="239"/>
      <c r="O59" s="239"/>
      <c r="P59" s="241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G59" s="260"/>
      <c r="AH59" s="260"/>
    </row>
    <row r="60" spans="1:34" ht="15.6" customHeight="1">
      <c r="A60" s="359"/>
      <c r="B60" s="414" t="s">
        <v>95</v>
      </c>
      <c r="C60" s="47" t="s">
        <v>132</v>
      </c>
      <c r="D60" s="51">
        <f>'12 месяцев'!F110</f>
        <v>0</v>
      </c>
      <c r="E60" s="51">
        <f>'12 месяцев'!G110</f>
        <v>0</v>
      </c>
      <c r="F60" s="52" t="e">
        <f t="shared" si="21"/>
        <v>#DIV/0!</v>
      </c>
      <c r="G60" s="53" t="s">
        <v>26</v>
      </c>
      <c r="H60" s="54"/>
      <c r="I60" s="54"/>
      <c r="J60" s="52" t="e">
        <f t="shared" si="2"/>
        <v>#DIV/0!</v>
      </c>
      <c r="K60" s="268">
        <f t="shared" si="3"/>
        <v>32</v>
      </c>
      <c r="L60" s="238" t="str">
        <f>L54</f>
        <v>БВ19</v>
      </c>
      <c r="M60" s="281" t="str">
        <f>Мун.задание!A130</f>
        <v>853211О.99.0.БВ19АБ36000</v>
      </c>
      <c r="N60" s="232"/>
      <c r="O60" s="232"/>
      <c r="P60" s="274"/>
      <c r="Q60" s="275"/>
      <c r="R60" s="275"/>
      <c r="S60" s="275"/>
      <c r="T60" s="275">
        <f>ROUND(D60/$Y$7*$T$8,2)</f>
        <v>0</v>
      </c>
      <c r="U60" s="275">
        <f>ROUND(D60/$Y$7*$U$8,2)</f>
        <v>0</v>
      </c>
      <c r="V60" s="275">
        <f>ROUND(D60/$Y$7*$V$8*0.55,2)</f>
        <v>0</v>
      </c>
      <c r="W60" s="275">
        <f>ROUND(D60/$Y$7*$W$8*0.5,2)</f>
        <v>0</v>
      </c>
      <c r="X60" s="275">
        <f>V60+W60</f>
        <v>0</v>
      </c>
      <c r="Y60" s="275">
        <v>0</v>
      </c>
      <c r="Z60" s="275"/>
      <c r="AA60" s="275"/>
      <c r="AB60" s="280">
        <f t="shared" ref="AB60" si="45">SUM(Q60:U60)+X60+Y60</f>
        <v>0</v>
      </c>
      <c r="AC60" s="275" t="e">
        <f>ROUND(AB60/D60,2)</f>
        <v>#DIV/0!</v>
      </c>
      <c r="AD60" s="275" t="e">
        <f>ROUND(S60/D60,2)</f>
        <v>#DIV/0!</v>
      </c>
      <c r="AE60" s="275" t="e">
        <f>ROUND(X60/D60,2)</f>
        <v>#DIV/0!</v>
      </c>
      <c r="AF60" s="276"/>
      <c r="AG60" s="275"/>
      <c r="AH60" s="275"/>
    </row>
    <row r="61" spans="1:34" ht="22.5">
      <c r="A61" s="411"/>
      <c r="B61" s="415"/>
      <c r="C61" s="47" t="s">
        <v>133</v>
      </c>
      <c r="D61" s="51">
        <f>'12 месяцев'!F111</f>
        <v>0</v>
      </c>
      <c r="E61" s="51">
        <f>'12 месяцев'!G111</f>
        <v>0</v>
      </c>
      <c r="F61" s="52" t="e">
        <f t="shared" si="21"/>
        <v>#DIV/0!</v>
      </c>
      <c r="G61" s="53" t="s">
        <v>26</v>
      </c>
      <c r="H61" s="63">
        <f>'12 месяцев'!F64</f>
        <v>0</v>
      </c>
      <c r="I61" s="63">
        <f>'12 месяцев'!G64</f>
        <v>0</v>
      </c>
      <c r="J61" s="52" t="e">
        <f t="shared" si="2"/>
        <v>#DIV/0!</v>
      </c>
      <c r="K61" s="269">
        <f t="shared" si="3"/>
        <v>32</v>
      </c>
      <c r="L61" s="238" t="str">
        <f t="shared" ref="L61:M65" si="46">L60</f>
        <v>БВ19</v>
      </c>
      <c r="M61" s="239" t="str">
        <f t="shared" si="46"/>
        <v>853211О.99.0.БВ19АБ36000</v>
      </c>
      <c r="N61" s="272" t="s">
        <v>179</v>
      </c>
      <c r="O61" s="272" t="s">
        <v>173</v>
      </c>
      <c r="P61" s="211"/>
      <c r="Q61" s="255"/>
      <c r="R61" s="255"/>
      <c r="S61" s="259">
        <f>ROUND($S$8*AH61,2)</f>
        <v>0</v>
      </c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5"/>
      <c r="AE61" s="255"/>
      <c r="AG61" s="255">
        <f>D61*1.15*1.2</f>
        <v>0</v>
      </c>
      <c r="AH61" s="271">
        <f>ROUND(AG61/$AG$23,3)</f>
        <v>0</v>
      </c>
    </row>
    <row r="62" spans="1:34" ht="22.5">
      <c r="A62" s="411"/>
      <c r="B62" s="415"/>
      <c r="C62" s="47" t="s">
        <v>137</v>
      </c>
      <c r="D62" s="54">
        <f>'12 месяцев'!F112</f>
        <v>0</v>
      </c>
      <c r="E62" s="54">
        <f>'12 месяцев'!G112</f>
        <v>0</v>
      </c>
      <c r="F62" s="52" t="e">
        <f t="shared" si="21"/>
        <v>#DIV/0!</v>
      </c>
      <c r="G62" s="53" t="s">
        <v>26</v>
      </c>
      <c r="H62" s="63"/>
      <c r="I62" s="63"/>
      <c r="J62" s="52" t="e">
        <f t="shared" si="2"/>
        <v>#DIV/0!</v>
      </c>
      <c r="K62" s="269">
        <f t="shared" si="3"/>
        <v>32</v>
      </c>
      <c r="L62" s="238" t="str">
        <f t="shared" si="46"/>
        <v>БВ19</v>
      </c>
      <c r="M62" s="239" t="str">
        <f t="shared" si="46"/>
        <v>853211О.99.0.БВ19АБ36000</v>
      </c>
      <c r="N62" s="232"/>
      <c r="O62" s="279"/>
      <c r="P62" s="274"/>
      <c r="Q62" s="275"/>
      <c r="R62" s="275"/>
      <c r="S62" s="275"/>
      <c r="T62" s="275" t="e">
        <f>ROUND(E60/$AB$7*$T$9,2)</f>
        <v>#DIV/0!</v>
      </c>
      <c r="U62" s="275" t="e">
        <f>ROUND(E60/$AB$7*$U$9,2)</f>
        <v>#DIV/0!</v>
      </c>
      <c r="V62" s="275" t="e">
        <f>ROUND(E60/$AB$7*$V$9*0.55,2)</f>
        <v>#DIV/0!</v>
      </c>
      <c r="W62" s="275" t="e">
        <f>ROUND(E60/$AB$7*$W$9*0.5,2)</f>
        <v>#DIV/0!</v>
      </c>
      <c r="X62" s="275" t="e">
        <f>V62+W62</f>
        <v>#DIV/0!</v>
      </c>
      <c r="Y62" s="275">
        <v>0</v>
      </c>
      <c r="Z62" s="275"/>
      <c r="AA62" s="275"/>
      <c r="AB62" s="275" t="e">
        <f>SUM(Q62:U62)+X62+Y62</f>
        <v>#DIV/0!</v>
      </c>
      <c r="AC62" s="275" t="e">
        <f>ROUND(AB62/E60,2)</f>
        <v>#DIV/0!</v>
      </c>
      <c r="AD62" s="275" t="e">
        <f>ROUND(S62/E60,2)</f>
        <v>#DIV/0!</v>
      </c>
      <c r="AE62" s="275" t="e">
        <f>ROUND(X62/E60,2)</f>
        <v>#DIV/0!</v>
      </c>
      <c r="AF62" s="276"/>
      <c r="AG62" s="275"/>
      <c r="AH62" s="275"/>
    </row>
    <row r="63" spans="1:34" ht="22.5">
      <c r="A63" s="411"/>
      <c r="B63" s="415"/>
      <c r="C63" s="47" t="s">
        <v>138</v>
      </c>
      <c r="D63" s="54">
        <f>'12 месяцев'!F113</f>
        <v>0</v>
      </c>
      <c r="E63" s="54">
        <f>'12 месяцев'!G113</f>
        <v>0</v>
      </c>
      <c r="F63" s="52" t="e">
        <f t="shared" si="21"/>
        <v>#DIV/0!</v>
      </c>
      <c r="G63" s="53" t="s">
        <v>26</v>
      </c>
      <c r="H63" s="63"/>
      <c r="I63" s="63"/>
      <c r="J63" s="52" t="e">
        <f t="shared" si="2"/>
        <v>#DIV/0!</v>
      </c>
      <c r="K63" s="269">
        <f t="shared" si="3"/>
        <v>32</v>
      </c>
      <c r="L63" s="238" t="str">
        <f t="shared" si="46"/>
        <v>БВ19</v>
      </c>
      <c r="M63" s="239" t="str">
        <f t="shared" si="46"/>
        <v>853211О.99.0.БВ19АБ36000</v>
      </c>
      <c r="N63" s="277" t="str">
        <f>$N$61</f>
        <v>круглосуточное пребывание</v>
      </c>
      <c r="O63" s="278" t="s">
        <v>175</v>
      </c>
      <c r="P63" s="240"/>
      <c r="Q63" s="257"/>
      <c r="R63" s="257"/>
      <c r="S63" s="257" t="e">
        <f>ROUND(AH63*$S$9,2)</f>
        <v>#DIV/0!</v>
      </c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7"/>
      <c r="AG63" s="257">
        <f>E61*1.15*1.2</f>
        <v>0</v>
      </c>
      <c r="AH63" s="257" t="e">
        <f>ROUND(AG63/$AH$23,3)</f>
        <v>#DIV/0!</v>
      </c>
    </row>
    <row r="64" spans="1:34" ht="22.5">
      <c r="A64" s="411"/>
      <c r="B64" s="415"/>
      <c r="C64" s="47" t="s">
        <v>126</v>
      </c>
      <c r="D64" s="54">
        <f>'12 месяцев'!F114</f>
        <v>0</v>
      </c>
      <c r="E64" s="54">
        <f>'12 месяцев'!G114</f>
        <v>0</v>
      </c>
      <c r="F64" s="52" t="e">
        <f t="shared" si="21"/>
        <v>#DIV/0!</v>
      </c>
      <c r="G64" s="53" t="s">
        <v>26</v>
      </c>
      <c r="H64" s="63"/>
      <c r="I64" s="63"/>
      <c r="J64" s="52" t="e">
        <f t="shared" si="2"/>
        <v>#DIV/0!</v>
      </c>
      <c r="K64" s="269">
        <f t="shared" si="3"/>
        <v>32</v>
      </c>
      <c r="L64" s="238" t="str">
        <f t="shared" si="46"/>
        <v>БВ19</v>
      </c>
      <c r="M64" s="239" t="str">
        <f t="shared" si="46"/>
        <v>853211О.99.0.БВ19АБ36000</v>
      </c>
      <c r="N64" s="239"/>
      <c r="O64" s="239"/>
      <c r="P64" s="241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G64" s="260"/>
      <c r="AH64" s="260"/>
    </row>
    <row r="65" spans="1:34" ht="22.5">
      <c r="A65" s="360"/>
      <c r="B65" s="415"/>
      <c r="C65" s="47" t="s">
        <v>127</v>
      </c>
      <c r="D65" s="54">
        <f>'12 месяцев'!F115</f>
        <v>0</v>
      </c>
      <c r="E65" s="54">
        <f>'12 месяцев'!G115</f>
        <v>0</v>
      </c>
      <c r="F65" s="52" t="e">
        <f t="shared" si="21"/>
        <v>#DIV/0!</v>
      </c>
      <c r="G65" s="53" t="s">
        <v>26</v>
      </c>
      <c r="H65" s="63"/>
      <c r="I65" s="63"/>
      <c r="J65" s="52" t="e">
        <f t="shared" si="2"/>
        <v>#DIV/0!</v>
      </c>
      <c r="K65" s="270">
        <f t="shared" si="3"/>
        <v>32</v>
      </c>
      <c r="L65" s="238" t="str">
        <f t="shared" si="46"/>
        <v>БВ19</v>
      </c>
      <c r="M65" s="239" t="str">
        <f t="shared" si="46"/>
        <v>853211О.99.0.БВ19АБ36000</v>
      </c>
      <c r="N65" s="239"/>
      <c r="O65" s="239"/>
      <c r="P65" s="241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G65" s="260"/>
      <c r="AH65" s="260"/>
    </row>
    <row r="66" spans="1:34" ht="15.6" customHeight="1">
      <c r="A66" s="359"/>
      <c r="B66" s="414" t="s">
        <v>96</v>
      </c>
      <c r="C66" s="47" t="s">
        <v>132</v>
      </c>
      <c r="D66" s="51">
        <f>'12 месяцев'!F116</f>
        <v>0</v>
      </c>
      <c r="E66" s="51">
        <f>'12 месяцев'!G116</f>
        <v>0</v>
      </c>
      <c r="F66" s="52" t="e">
        <f t="shared" si="21"/>
        <v>#DIV/0!</v>
      </c>
      <c r="G66" s="53" t="s">
        <v>26</v>
      </c>
      <c r="H66" s="63"/>
      <c r="I66" s="63"/>
      <c r="J66" s="52" t="e">
        <f t="shared" si="2"/>
        <v>#DIV/0!</v>
      </c>
      <c r="K66" s="268">
        <f t="shared" si="3"/>
        <v>32</v>
      </c>
      <c r="L66" s="238" t="str">
        <f>L60</f>
        <v>БВ19</v>
      </c>
      <c r="M66" s="281" t="str">
        <f>Мун.задание!A134</f>
        <v>853211О.99.0.БВ19АБ42000</v>
      </c>
      <c r="N66" s="232"/>
      <c r="O66" s="232"/>
      <c r="P66" s="274"/>
      <c r="Q66" s="275"/>
      <c r="R66" s="275"/>
      <c r="S66" s="275"/>
      <c r="T66" s="275">
        <f>ROUND(D66/$Y$7*$T$8,2)</f>
        <v>0</v>
      </c>
      <c r="U66" s="275">
        <f>ROUND(D66/$Y$7*$U$8,2)</f>
        <v>0</v>
      </c>
      <c r="V66" s="275">
        <f>ROUND(D66/$Y$7*$V$8*0.55,2)</f>
        <v>0</v>
      </c>
      <c r="W66" s="275">
        <f>ROUND(D66/$Y$7*$W$8*0.5,2)</f>
        <v>0</v>
      </c>
      <c r="X66" s="275">
        <f t="shared" ref="X66" si="47">V66+W66</f>
        <v>0</v>
      </c>
      <c r="Y66" s="275">
        <v>0</v>
      </c>
      <c r="Z66" s="275"/>
      <c r="AA66" s="275"/>
      <c r="AB66" s="280">
        <f t="shared" ref="AB66" si="48">SUM(Q66:U66)+X66+Y66</f>
        <v>0</v>
      </c>
      <c r="AC66" s="275" t="e">
        <f>ROUND(AB66/D66,2)</f>
        <v>#DIV/0!</v>
      </c>
      <c r="AD66" s="275" t="e">
        <f>ROUND(S66/D66,2)</f>
        <v>#DIV/0!</v>
      </c>
      <c r="AE66" s="275" t="e">
        <f>ROUND(X66/D66,2)</f>
        <v>#DIV/0!</v>
      </c>
      <c r="AF66" s="276"/>
      <c r="AG66" s="275"/>
      <c r="AH66" s="275"/>
    </row>
    <row r="67" spans="1:34" ht="22.5">
      <c r="A67" s="411"/>
      <c r="B67" s="415"/>
      <c r="C67" s="47" t="s">
        <v>133</v>
      </c>
      <c r="D67" s="51">
        <f>'12 месяцев'!F117</f>
        <v>0</v>
      </c>
      <c r="E67" s="51">
        <f>'12 месяцев'!G117</f>
        <v>0</v>
      </c>
      <c r="F67" s="52" t="e">
        <f t="shared" si="21"/>
        <v>#DIV/0!</v>
      </c>
      <c r="G67" s="53" t="s">
        <v>26</v>
      </c>
      <c r="H67" s="63">
        <f>'12 месяцев'!F65</f>
        <v>0</v>
      </c>
      <c r="I67" s="63">
        <f>'12 месяцев'!G65</f>
        <v>0</v>
      </c>
      <c r="J67" s="52" t="e">
        <f t="shared" si="2"/>
        <v>#DIV/0!</v>
      </c>
      <c r="K67" s="269">
        <f t="shared" si="3"/>
        <v>32</v>
      </c>
      <c r="L67" s="238" t="str">
        <f t="shared" ref="L67:M71" si="49">L66</f>
        <v>БВ19</v>
      </c>
      <c r="M67" s="239" t="str">
        <f>M66</f>
        <v>853211О.99.0.БВ19АБ42000</v>
      </c>
      <c r="N67" s="272" t="str">
        <f>$N$61</f>
        <v>круглосуточное пребывание</v>
      </c>
      <c r="O67" s="272" t="s">
        <v>173</v>
      </c>
      <c r="P67" s="211"/>
      <c r="Q67" s="255"/>
      <c r="R67" s="255"/>
      <c r="S67" s="259">
        <f>ROUND($S$8*AH67,2)</f>
        <v>0</v>
      </c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G67" s="255">
        <f>D67*1.15*1.2</f>
        <v>0</v>
      </c>
      <c r="AH67" s="271">
        <f>ROUND(AG67/$AG$23,3)</f>
        <v>0</v>
      </c>
    </row>
    <row r="68" spans="1:34" ht="22.5">
      <c r="A68" s="411"/>
      <c r="B68" s="415"/>
      <c r="C68" s="47" t="s">
        <v>137</v>
      </c>
      <c r="D68" s="54">
        <f>'12 месяцев'!F118</f>
        <v>0</v>
      </c>
      <c r="E68" s="54">
        <f>'12 месяцев'!G118</f>
        <v>0</v>
      </c>
      <c r="F68" s="52" t="e">
        <f t="shared" si="21"/>
        <v>#DIV/0!</v>
      </c>
      <c r="G68" s="53" t="s">
        <v>26</v>
      </c>
      <c r="H68" s="63"/>
      <c r="I68" s="63"/>
      <c r="J68" s="52" t="e">
        <f t="shared" si="2"/>
        <v>#DIV/0!</v>
      </c>
      <c r="K68" s="269">
        <f t="shared" si="3"/>
        <v>32</v>
      </c>
      <c r="L68" s="238" t="str">
        <f t="shared" si="49"/>
        <v>БВ19</v>
      </c>
      <c r="M68" s="239" t="str">
        <f t="shared" si="49"/>
        <v>853211О.99.0.БВ19АБ42000</v>
      </c>
      <c r="N68" s="232"/>
      <c r="O68" s="279"/>
      <c r="P68" s="274"/>
      <c r="Q68" s="275"/>
      <c r="R68" s="275"/>
      <c r="S68" s="275"/>
      <c r="T68" s="275" t="e">
        <f>ROUND(E66/$AB$7*$T$9,2)</f>
        <v>#DIV/0!</v>
      </c>
      <c r="U68" s="275" t="e">
        <f>ROUND(E66/$AB$7*$U$9,2)</f>
        <v>#DIV/0!</v>
      </c>
      <c r="V68" s="275" t="e">
        <f>ROUND(E66/$AB$7*$V$9*0.55,2)</f>
        <v>#DIV/0!</v>
      </c>
      <c r="W68" s="275" t="e">
        <f>ROUND(E66/$AB$7*$W$9*0.5,2)</f>
        <v>#DIV/0!</v>
      </c>
      <c r="X68" s="275" t="e">
        <f>V68+W68</f>
        <v>#DIV/0!</v>
      </c>
      <c r="Y68" s="275">
        <v>0</v>
      </c>
      <c r="Z68" s="275"/>
      <c r="AA68" s="275"/>
      <c r="AB68" s="275" t="e">
        <f>SUM(Q68:U68)+X68+Y68</f>
        <v>#DIV/0!</v>
      </c>
      <c r="AC68" s="275" t="e">
        <f>ROUND(AB68/E66,2)</f>
        <v>#DIV/0!</v>
      </c>
      <c r="AD68" s="275" t="e">
        <f>ROUND(S68/E66,2)</f>
        <v>#DIV/0!</v>
      </c>
      <c r="AE68" s="275" t="e">
        <f>ROUND(X68/E66,2)</f>
        <v>#DIV/0!</v>
      </c>
      <c r="AF68" s="276"/>
      <c r="AG68" s="275"/>
      <c r="AH68" s="275"/>
    </row>
    <row r="69" spans="1:34" ht="22.5">
      <c r="A69" s="411"/>
      <c r="B69" s="415"/>
      <c r="C69" s="47" t="s">
        <v>138</v>
      </c>
      <c r="D69" s="54">
        <f>'12 месяцев'!F119</f>
        <v>0</v>
      </c>
      <c r="E69" s="54">
        <f>'12 месяцев'!G119</f>
        <v>0</v>
      </c>
      <c r="F69" s="52" t="e">
        <f t="shared" si="21"/>
        <v>#DIV/0!</v>
      </c>
      <c r="G69" s="53" t="s">
        <v>26</v>
      </c>
      <c r="H69" s="63"/>
      <c r="I69" s="63"/>
      <c r="J69" s="52" t="e">
        <f t="shared" si="2"/>
        <v>#DIV/0!</v>
      </c>
      <c r="K69" s="269">
        <f t="shared" si="3"/>
        <v>32</v>
      </c>
      <c r="L69" s="238" t="str">
        <f t="shared" si="49"/>
        <v>БВ19</v>
      </c>
      <c r="M69" s="239" t="str">
        <f t="shared" si="49"/>
        <v>853211О.99.0.БВ19АБ42000</v>
      </c>
      <c r="N69" s="277" t="str">
        <f>$N$61</f>
        <v>круглосуточное пребывание</v>
      </c>
      <c r="O69" s="278" t="s">
        <v>175</v>
      </c>
      <c r="P69" s="240"/>
      <c r="Q69" s="257"/>
      <c r="R69" s="257"/>
      <c r="S69" s="257" t="e">
        <f>ROUND(AH69*$S$9,2)</f>
        <v>#DIV/0!</v>
      </c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G69" s="257">
        <f>E67*1.15*1.2</f>
        <v>0</v>
      </c>
      <c r="AH69" s="257" t="e">
        <f>ROUND(AG69/$AH$23,3)</f>
        <v>#DIV/0!</v>
      </c>
    </row>
    <row r="70" spans="1:34" ht="22.5">
      <c r="A70" s="411"/>
      <c r="B70" s="415"/>
      <c r="C70" s="47" t="s">
        <v>126</v>
      </c>
      <c r="D70" s="54">
        <f>'12 месяцев'!F120</f>
        <v>0</v>
      </c>
      <c r="E70" s="54">
        <f>'12 месяцев'!G120</f>
        <v>0</v>
      </c>
      <c r="F70" s="52" t="e">
        <f t="shared" si="21"/>
        <v>#DIV/0!</v>
      </c>
      <c r="G70" s="53" t="s">
        <v>26</v>
      </c>
      <c r="H70" s="63"/>
      <c r="I70" s="63"/>
      <c r="J70" s="52" t="e">
        <f t="shared" si="2"/>
        <v>#DIV/0!</v>
      </c>
      <c r="K70" s="269">
        <f t="shared" si="3"/>
        <v>32</v>
      </c>
      <c r="L70" s="238" t="str">
        <f t="shared" si="49"/>
        <v>БВ19</v>
      </c>
      <c r="M70" s="239" t="str">
        <f t="shared" si="49"/>
        <v>853211О.99.0.БВ19АБ42000</v>
      </c>
      <c r="N70" s="239"/>
      <c r="O70" s="239"/>
      <c r="P70" s="241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G70" s="260"/>
      <c r="AH70" s="260"/>
    </row>
    <row r="71" spans="1:34" ht="22.5">
      <c r="A71" s="360"/>
      <c r="B71" s="415"/>
      <c r="C71" s="47" t="s">
        <v>127</v>
      </c>
      <c r="D71" s="54">
        <f>'12 месяцев'!F121</f>
        <v>0</v>
      </c>
      <c r="E71" s="54">
        <f>'12 месяцев'!G121</f>
        <v>0</v>
      </c>
      <c r="F71" s="52" t="e">
        <f t="shared" si="21"/>
        <v>#DIV/0!</v>
      </c>
      <c r="G71" s="53" t="s">
        <v>26</v>
      </c>
      <c r="H71" s="63"/>
      <c r="I71" s="63"/>
      <c r="J71" s="52" t="e">
        <f t="shared" si="2"/>
        <v>#DIV/0!</v>
      </c>
      <c r="K71" s="270">
        <f t="shared" si="3"/>
        <v>32</v>
      </c>
      <c r="L71" s="238" t="str">
        <f t="shared" si="49"/>
        <v>БВ19</v>
      </c>
      <c r="M71" s="239" t="str">
        <f t="shared" si="49"/>
        <v>853211О.99.0.БВ19АБ42000</v>
      </c>
      <c r="N71" s="239"/>
      <c r="O71" s="239"/>
      <c r="P71" s="241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G71" s="260"/>
      <c r="AH71" s="260"/>
    </row>
    <row r="72" spans="1:34" ht="15.6" customHeight="1">
      <c r="A72" s="359"/>
      <c r="B72" s="414" t="s">
        <v>94</v>
      </c>
      <c r="C72" s="47" t="s">
        <v>132</v>
      </c>
      <c r="D72" s="51">
        <f>'12 месяцев'!F122</f>
        <v>0</v>
      </c>
      <c r="E72" s="51">
        <f>'12 месяцев'!G122</f>
        <v>0</v>
      </c>
      <c r="F72" s="52" t="e">
        <f t="shared" si="21"/>
        <v>#DIV/0!</v>
      </c>
      <c r="G72" s="53" t="s">
        <v>26</v>
      </c>
      <c r="H72" s="63"/>
      <c r="I72" s="63"/>
      <c r="J72" s="52" t="e">
        <f t="shared" si="2"/>
        <v>#DIV/0!</v>
      </c>
      <c r="K72" s="268">
        <f t="shared" si="3"/>
        <v>32</v>
      </c>
      <c r="L72" s="238" t="str">
        <f>L66</f>
        <v>БВ19</v>
      </c>
      <c r="M72" s="281" t="str">
        <f>Мун.задание!A138</f>
        <v>853211О.99.0.БВ19АА16000</v>
      </c>
      <c r="N72" s="232"/>
      <c r="O72" s="232"/>
      <c r="P72" s="274"/>
      <c r="Q72" s="275"/>
      <c r="R72" s="275"/>
      <c r="S72" s="275"/>
      <c r="T72" s="275">
        <f>ROUND(D72/$Y$7*$T$8,2)</f>
        <v>0</v>
      </c>
      <c r="U72" s="275">
        <f>ROUND(D72/$Y$7*$U$8,2)</f>
        <v>0</v>
      </c>
      <c r="V72" s="275">
        <f>ROUND(D72/$Y$7*$V$8*0.55,2)</f>
        <v>0</v>
      </c>
      <c r="W72" s="275">
        <f>ROUND(D72/$Y$7*$W$8*0.5,2)</f>
        <v>0</v>
      </c>
      <c r="X72" s="275">
        <f t="shared" ref="X72" si="50">V72+W72</f>
        <v>0</v>
      </c>
      <c r="Y72" s="275">
        <v>0</v>
      </c>
      <c r="Z72" s="275"/>
      <c r="AA72" s="275"/>
      <c r="AB72" s="280">
        <f t="shared" ref="AB72" si="51">SUM(Q72:U72)+X72+Y72</f>
        <v>0</v>
      </c>
      <c r="AC72" s="275" t="e">
        <f>ROUND(AB72/D72,2)</f>
        <v>#DIV/0!</v>
      </c>
      <c r="AD72" s="275" t="e">
        <f>ROUND(S72/D72,2)</f>
        <v>#DIV/0!</v>
      </c>
      <c r="AE72" s="275" t="e">
        <f>ROUND(X72/D72,2)</f>
        <v>#DIV/0!</v>
      </c>
      <c r="AF72" s="276"/>
      <c r="AG72" s="275"/>
      <c r="AH72" s="275"/>
    </row>
    <row r="73" spans="1:34" ht="22.5">
      <c r="A73" s="411"/>
      <c r="B73" s="415"/>
      <c r="C73" s="47" t="s">
        <v>133</v>
      </c>
      <c r="D73" s="51">
        <f>'12 месяцев'!F123</f>
        <v>0</v>
      </c>
      <c r="E73" s="51">
        <f>'12 месяцев'!G123</f>
        <v>0</v>
      </c>
      <c r="F73" s="52" t="e">
        <f t="shared" si="21"/>
        <v>#DIV/0!</v>
      </c>
      <c r="G73" s="53" t="s">
        <v>26</v>
      </c>
      <c r="H73" s="63">
        <f>'12 месяцев'!F66</f>
        <v>0</v>
      </c>
      <c r="I73" s="63">
        <f>'12 месяцев'!G66</f>
        <v>0</v>
      </c>
      <c r="J73" s="52" t="e">
        <f t="shared" si="2"/>
        <v>#DIV/0!</v>
      </c>
      <c r="K73" s="269">
        <f t="shared" si="3"/>
        <v>32</v>
      </c>
      <c r="L73" s="238" t="str">
        <f t="shared" ref="L73:M77" si="52">L72</f>
        <v>БВ19</v>
      </c>
      <c r="M73" s="239" t="str">
        <f t="shared" si="52"/>
        <v>853211О.99.0.БВ19АА16000</v>
      </c>
      <c r="N73" s="272" t="str">
        <f>$N$61</f>
        <v>круглосуточное пребывание</v>
      </c>
      <c r="O73" s="272" t="s">
        <v>173</v>
      </c>
      <c r="P73" s="211"/>
      <c r="Q73" s="255"/>
      <c r="R73" s="255"/>
      <c r="S73" s="259">
        <f>ROUND($S$8*AH73,2)</f>
        <v>0</v>
      </c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G73" s="255">
        <f>D73*1.15*1.2</f>
        <v>0</v>
      </c>
      <c r="AH73" s="271">
        <f>ROUND(AG73/$AG$23,3)</f>
        <v>0</v>
      </c>
    </row>
    <row r="74" spans="1:34" ht="22.5">
      <c r="A74" s="411"/>
      <c r="B74" s="415"/>
      <c r="C74" s="47" t="s">
        <v>137</v>
      </c>
      <c r="D74" s="54">
        <f>'12 месяцев'!F124</f>
        <v>0</v>
      </c>
      <c r="E74" s="54">
        <f>'12 месяцев'!G124</f>
        <v>0</v>
      </c>
      <c r="F74" s="52" t="e">
        <f t="shared" si="21"/>
        <v>#DIV/0!</v>
      </c>
      <c r="G74" s="53" t="s">
        <v>26</v>
      </c>
      <c r="H74" s="63"/>
      <c r="I74" s="63"/>
      <c r="J74" s="52" t="e">
        <f t="shared" si="2"/>
        <v>#DIV/0!</v>
      </c>
      <c r="K74" s="269">
        <f t="shared" si="3"/>
        <v>32</v>
      </c>
      <c r="L74" s="238" t="str">
        <f t="shared" si="52"/>
        <v>БВ19</v>
      </c>
      <c r="M74" s="239" t="str">
        <f t="shared" si="52"/>
        <v>853211О.99.0.БВ19АА16000</v>
      </c>
      <c r="N74" s="232"/>
      <c r="O74" s="279"/>
      <c r="P74" s="274"/>
      <c r="Q74" s="275"/>
      <c r="R74" s="275"/>
      <c r="S74" s="275"/>
      <c r="T74" s="275" t="e">
        <f>ROUND(E72/$AB$7*$T$9,2)</f>
        <v>#DIV/0!</v>
      </c>
      <c r="U74" s="275" t="e">
        <f>ROUND(E72/$AB$7*$U$9,2)</f>
        <v>#DIV/0!</v>
      </c>
      <c r="V74" s="275" t="e">
        <f>ROUND(E72/$AB$7*$V$9*0.55,2)</f>
        <v>#DIV/0!</v>
      </c>
      <c r="W74" s="275" t="e">
        <f>ROUND(E72/$AB$7*$W$9*0.5,2)</f>
        <v>#DIV/0!</v>
      </c>
      <c r="X74" s="275" t="e">
        <f>V74+W74</f>
        <v>#DIV/0!</v>
      </c>
      <c r="Y74" s="275">
        <v>0</v>
      </c>
      <c r="Z74" s="275"/>
      <c r="AA74" s="275"/>
      <c r="AB74" s="275" t="e">
        <f>SUM(Q74:U74)+X74+Y74</f>
        <v>#DIV/0!</v>
      </c>
      <c r="AC74" s="275" t="e">
        <f>ROUND(AB74/E72,2)</f>
        <v>#DIV/0!</v>
      </c>
      <c r="AD74" s="275" t="e">
        <f>ROUND(S74/E72,2)</f>
        <v>#DIV/0!</v>
      </c>
      <c r="AE74" s="275" t="e">
        <f>ROUND(X74/E72,2)</f>
        <v>#DIV/0!</v>
      </c>
      <c r="AF74" s="276"/>
      <c r="AG74" s="275"/>
      <c r="AH74" s="275"/>
    </row>
    <row r="75" spans="1:34" ht="22.5">
      <c r="A75" s="411"/>
      <c r="B75" s="415"/>
      <c r="C75" s="47" t="s">
        <v>138</v>
      </c>
      <c r="D75" s="54">
        <f>'12 месяцев'!F125</f>
        <v>0</v>
      </c>
      <c r="E75" s="54">
        <f>'12 месяцев'!G125</f>
        <v>0</v>
      </c>
      <c r="F75" s="52" t="e">
        <f t="shared" si="21"/>
        <v>#DIV/0!</v>
      </c>
      <c r="G75" s="53" t="s">
        <v>26</v>
      </c>
      <c r="H75" s="63"/>
      <c r="I75" s="63"/>
      <c r="J75" s="52" t="e">
        <f t="shared" si="2"/>
        <v>#DIV/0!</v>
      </c>
      <c r="K75" s="269">
        <f t="shared" si="3"/>
        <v>32</v>
      </c>
      <c r="L75" s="238" t="str">
        <f t="shared" si="52"/>
        <v>БВ19</v>
      </c>
      <c r="M75" s="239" t="str">
        <f t="shared" si="52"/>
        <v>853211О.99.0.БВ19АА16000</v>
      </c>
      <c r="N75" s="277" t="str">
        <f>$N$61</f>
        <v>круглосуточное пребывание</v>
      </c>
      <c r="O75" s="278" t="s">
        <v>175</v>
      </c>
      <c r="P75" s="240"/>
      <c r="Q75" s="257"/>
      <c r="R75" s="257"/>
      <c r="S75" s="257" t="e">
        <f>ROUND(AH75*$S$9,2)</f>
        <v>#DIV/0!</v>
      </c>
      <c r="T75" s="257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G75" s="257">
        <f>E73*1.15*1.2</f>
        <v>0</v>
      </c>
      <c r="AH75" s="257" t="e">
        <f>ROUND(AG75/$AH$23,3)</f>
        <v>#DIV/0!</v>
      </c>
    </row>
    <row r="76" spans="1:34" ht="22.5">
      <c r="A76" s="411"/>
      <c r="B76" s="415"/>
      <c r="C76" s="47" t="s">
        <v>126</v>
      </c>
      <c r="D76" s="54">
        <f>'12 месяцев'!F126</f>
        <v>0</v>
      </c>
      <c r="E76" s="54">
        <f>'12 месяцев'!G126</f>
        <v>0</v>
      </c>
      <c r="F76" s="52" t="e">
        <f t="shared" si="21"/>
        <v>#DIV/0!</v>
      </c>
      <c r="G76" s="53" t="s">
        <v>26</v>
      </c>
      <c r="H76" s="63"/>
      <c r="I76" s="63"/>
      <c r="J76" s="52" t="e">
        <f t="shared" si="2"/>
        <v>#DIV/0!</v>
      </c>
      <c r="K76" s="269">
        <f t="shared" si="3"/>
        <v>32</v>
      </c>
      <c r="L76" s="238" t="str">
        <f t="shared" si="52"/>
        <v>БВ19</v>
      </c>
      <c r="M76" s="239" t="str">
        <f t="shared" si="52"/>
        <v>853211О.99.0.БВ19АА16000</v>
      </c>
      <c r="N76" s="239"/>
      <c r="O76" s="239"/>
      <c r="P76" s="241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G76" s="260"/>
      <c r="AH76" s="260"/>
    </row>
    <row r="77" spans="1:34" ht="22.5">
      <c r="A77" s="360"/>
      <c r="B77" s="415"/>
      <c r="C77" s="47" t="s">
        <v>127</v>
      </c>
      <c r="D77" s="54">
        <f>'12 месяцев'!F127</f>
        <v>0</v>
      </c>
      <c r="E77" s="54">
        <f>'12 месяцев'!G127</f>
        <v>0</v>
      </c>
      <c r="F77" s="52" t="e">
        <f t="shared" si="21"/>
        <v>#DIV/0!</v>
      </c>
      <c r="G77" s="53" t="s">
        <v>26</v>
      </c>
      <c r="H77" s="63"/>
      <c r="I77" s="63"/>
      <c r="J77" s="52" t="e">
        <f t="shared" si="2"/>
        <v>#DIV/0!</v>
      </c>
      <c r="K77" s="270">
        <f t="shared" si="3"/>
        <v>32</v>
      </c>
      <c r="L77" s="238" t="str">
        <f t="shared" si="52"/>
        <v>БВ19</v>
      </c>
      <c r="M77" s="239" t="str">
        <f t="shared" si="52"/>
        <v>853211О.99.0.БВ19АА16000</v>
      </c>
      <c r="N77" s="239"/>
      <c r="O77" s="239"/>
      <c r="P77" s="241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G77" s="260"/>
      <c r="AH77" s="260"/>
    </row>
    <row r="78" spans="1:34" ht="21.75" customHeight="1">
      <c r="A78" s="359"/>
      <c r="B78" s="414" t="s">
        <v>99</v>
      </c>
      <c r="C78" s="47" t="s">
        <v>132</v>
      </c>
      <c r="D78" s="51">
        <f>'12 месяцев'!F128</f>
        <v>0</v>
      </c>
      <c r="E78" s="51">
        <f>'12 месяцев'!G128</f>
        <v>0</v>
      </c>
      <c r="F78" s="52" t="e">
        <f t="shared" si="21"/>
        <v>#DIV/0!</v>
      </c>
      <c r="G78" s="53" t="s">
        <v>26</v>
      </c>
      <c r="H78" s="63"/>
      <c r="I78" s="63"/>
      <c r="J78" s="52" t="e">
        <f t="shared" si="2"/>
        <v>#DIV/0!</v>
      </c>
      <c r="K78" s="268">
        <f t="shared" si="3"/>
        <v>32</v>
      </c>
      <c r="L78" s="238" t="str">
        <f>L72</f>
        <v>БВ19</v>
      </c>
      <c r="M78" s="281" t="str">
        <f>Мун.задание!A142</f>
        <v>853211О.99.0.БВ19АБ84000</v>
      </c>
      <c r="N78" s="232"/>
      <c r="O78" s="232"/>
      <c r="P78" s="274"/>
      <c r="Q78" s="275"/>
      <c r="R78" s="275"/>
      <c r="S78" s="275"/>
      <c r="T78" s="275">
        <f>ROUND(D78/$Y$7*$T$8,2)</f>
        <v>0</v>
      </c>
      <c r="U78" s="275">
        <f>ROUND(D78/$Y$7*$U$8,2)</f>
        <v>0</v>
      </c>
      <c r="V78" s="275">
        <f>ROUND(D78/$Y$7*$V$8*0.55,2)</f>
        <v>0</v>
      </c>
      <c r="W78" s="275">
        <f>ROUND(D78/$Y$7*$W$8*0.5,2)</f>
        <v>0</v>
      </c>
      <c r="X78" s="275">
        <f>V78+W78</f>
        <v>0</v>
      </c>
      <c r="Y78" s="275">
        <v>0</v>
      </c>
      <c r="Z78" s="275"/>
      <c r="AA78" s="275"/>
      <c r="AB78" s="280">
        <f>SUM(Q78:U78)+X78+Y78</f>
        <v>0</v>
      </c>
      <c r="AC78" s="275" t="e">
        <f>ROUND(AB78/D78,2)</f>
        <v>#DIV/0!</v>
      </c>
      <c r="AD78" s="275" t="e">
        <f>ROUND(S78/D78,2)</f>
        <v>#DIV/0!</v>
      </c>
      <c r="AE78" s="275" t="e">
        <f>ROUND(X78/D78,2)</f>
        <v>#DIV/0!</v>
      </c>
      <c r="AF78" s="276"/>
      <c r="AG78" s="275"/>
      <c r="AH78" s="275"/>
    </row>
    <row r="79" spans="1:34" ht="22.5">
      <c r="A79" s="411"/>
      <c r="B79" s="415"/>
      <c r="C79" s="47" t="s">
        <v>133</v>
      </c>
      <c r="D79" s="51">
        <f>'12 месяцев'!F129</f>
        <v>0</v>
      </c>
      <c r="E79" s="51">
        <f>'12 месяцев'!G129</f>
        <v>0</v>
      </c>
      <c r="F79" s="52" t="e">
        <f t="shared" si="21"/>
        <v>#DIV/0!</v>
      </c>
      <c r="G79" s="53" t="s">
        <v>26</v>
      </c>
      <c r="H79" s="63">
        <f>'12 месяцев'!F67</f>
        <v>0</v>
      </c>
      <c r="I79" s="63">
        <f>'12 месяцев'!G67</f>
        <v>0</v>
      </c>
      <c r="J79" s="52" t="e">
        <f t="shared" ref="J79:J89" si="53">I79/H79</f>
        <v>#DIV/0!</v>
      </c>
      <c r="K79" s="269">
        <f t="shared" ref="K79:K95" si="54">$C$13</f>
        <v>32</v>
      </c>
      <c r="L79" s="238" t="str">
        <f t="shared" ref="L79:M83" si="55">L78</f>
        <v>БВ19</v>
      </c>
      <c r="M79" s="239" t="str">
        <f t="shared" si="55"/>
        <v>853211О.99.0.БВ19АБ84000</v>
      </c>
      <c r="N79" s="272" t="str">
        <f>$N$61</f>
        <v>круглосуточное пребывание</v>
      </c>
      <c r="O79" s="272" t="s">
        <v>173</v>
      </c>
      <c r="P79" s="211"/>
      <c r="Q79" s="255"/>
      <c r="R79" s="255"/>
      <c r="S79" s="259">
        <f>ROUND($S$8*AH79,2)</f>
        <v>0</v>
      </c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G79" s="255">
        <f>D79*1*1.2</f>
        <v>0</v>
      </c>
      <c r="AH79" s="271">
        <f>ROUND(AG79/$AG$23,3)</f>
        <v>0</v>
      </c>
    </row>
    <row r="80" spans="1:34" ht="22.5">
      <c r="A80" s="411"/>
      <c r="B80" s="415"/>
      <c r="C80" s="47" t="s">
        <v>137</v>
      </c>
      <c r="D80" s="54">
        <f>'12 месяцев'!F130</f>
        <v>0</v>
      </c>
      <c r="E80" s="54">
        <f>'12 месяцев'!G130</f>
        <v>0</v>
      </c>
      <c r="F80" s="52" t="e">
        <f t="shared" si="21"/>
        <v>#DIV/0!</v>
      </c>
      <c r="G80" s="53" t="s">
        <v>26</v>
      </c>
      <c r="H80" s="54"/>
      <c r="I80" s="54"/>
      <c r="J80" s="52" t="e">
        <f t="shared" si="53"/>
        <v>#DIV/0!</v>
      </c>
      <c r="K80" s="269">
        <f t="shared" si="54"/>
        <v>32</v>
      </c>
      <c r="L80" s="238" t="str">
        <f t="shared" si="55"/>
        <v>БВ19</v>
      </c>
      <c r="M80" s="239" t="str">
        <f t="shared" si="55"/>
        <v>853211О.99.0.БВ19АБ84000</v>
      </c>
      <c r="N80" s="232"/>
      <c r="O80" s="279"/>
      <c r="P80" s="274"/>
      <c r="Q80" s="275"/>
      <c r="R80" s="275"/>
      <c r="S80" s="275"/>
      <c r="T80" s="275" t="e">
        <f>ROUND(E78/$AB$7*$T$9,2)</f>
        <v>#DIV/0!</v>
      </c>
      <c r="U80" s="275" t="e">
        <f>ROUND(E78/$AB$7*$U$9,2)</f>
        <v>#DIV/0!</v>
      </c>
      <c r="V80" s="275" t="e">
        <f>ROUND(E78/$AB$7*$V$9*0.55,2)</f>
        <v>#DIV/0!</v>
      </c>
      <c r="W80" s="275" t="e">
        <f>ROUND(E78/$AB$7*$W$9*0.5,2)</f>
        <v>#DIV/0!</v>
      </c>
      <c r="X80" s="275" t="e">
        <f>V80+W80</f>
        <v>#DIV/0!</v>
      </c>
      <c r="Y80" s="275">
        <v>0</v>
      </c>
      <c r="Z80" s="275"/>
      <c r="AA80" s="275"/>
      <c r="AB80" s="275" t="e">
        <f>SUM(Q80:U80)+X80+Y80</f>
        <v>#DIV/0!</v>
      </c>
      <c r="AC80" s="275" t="e">
        <f>ROUND(AB80/E78,2)</f>
        <v>#DIV/0!</v>
      </c>
      <c r="AD80" s="275" t="e">
        <f>ROUND(S80/E78,2)</f>
        <v>#DIV/0!</v>
      </c>
      <c r="AE80" s="275" t="e">
        <f>ROUND(X80/E78,2)</f>
        <v>#DIV/0!</v>
      </c>
      <c r="AF80" s="276"/>
      <c r="AG80" s="275"/>
      <c r="AH80" s="275"/>
    </row>
    <row r="81" spans="1:34" ht="22.5">
      <c r="A81" s="411"/>
      <c r="B81" s="415"/>
      <c r="C81" s="47" t="s">
        <v>138</v>
      </c>
      <c r="D81" s="54">
        <f>'12 месяцев'!F131</f>
        <v>0</v>
      </c>
      <c r="E81" s="54">
        <f>'12 месяцев'!G131</f>
        <v>0</v>
      </c>
      <c r="F81" s="52" t="e">
        <f t="shared" si="21"/>
        <v>#DIV/0!</v>
      </c>
      <c r="G81" s="53" t="s">
        <v>26</v>
      </c>
      <c r="H81" s="54"/>
      <c r="I81" s="54"/>
      <c r="J81" s="52" t="e">
        <f t="shared" si="53"/>
        <v>#DIV/0!</v>
      </c>
      <c r="K81" s="269">
        <f t="shared" si="54"/>
        <v>32</v>
      </c>
      <c r="L81" s="238" t="str">
        <f t="shared" si="55"/>
        <v>БВ19</v>
      </c>
      <c r="M81" s="239" t="str">
        <f t="shared" si="55"/>
        <v>853211О.99.0.БВ19АБ84000</v>
      </c>
      <c r="N81" s="277" t="str">
        <f>$N$61</f>
        <v>круглосуточное пребывание</v>
      </c>
      <c r="O81" s="278" t="s">
        <v>175</v>
      </c>
      <c r="P81" s="240"/>
      <c r="Q81" s="257"/>
      <c r="R81" s="257"/>
      <c r="S81" s="257" t="e">
        <f>ROUND(AH81*$S$9,2)</f>
        <v>#DIV/0!</v>
      </c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G81" s="257">
        <f>E79*1.2*1</f>
        <v>0</v>
      </c>
      <c r="AH81" s="257" t="e">
        <f>ROUND(AG81/$AH$23,3)</f>
        <v>#DIV/0!</v>
      </c>
    </row>
    <row r="82" spans="1:34" ht="22.5">
      <c r="A82" s="411"/>
      <c r="B82" s="415"/>
      <c r="C82" s="47" t="s">
        <v>126</v>
      </c>
      <c r="D82" s="54">
        <f>'12 месяцев'!F132</f>
        <v>0</v>
      </c>
      <c r="E82" s="54">
        <f>'12 месяцев'!G132</f>
        <v>0</v>
      </c>
      <c r="F82" s="52" t="e">
        <f t="shared" si="21"/>
        <v>#DIV/0!</v>
      </c>
      <c r="G82" s="53" t="s">
        <v>26</v>
      </c>
      <c r="H82" s="54"/>
      <c r="I82" s="54"/>
      <c r="J82" s="52" t="e">
        <f t="shared" si="53"/>
        <v>#DIV/0!</v>
      </c>
      <c r="K82" s="269">
        <f t="shared" si="54"/>
        <v>32</v>
      </c>
      <c r="L82" s="238" t="str">
        <f t="shared" si="55"/>
        <v>БВ19</v>
      </c>
      <c r="M82" s="239" t="str">
        <f t="shared" si="55"/>
        <v>853211О.99.0.БВ19АБ84000</v>
      </c>
      <c r="N82" s="239"/>
      <c r="O82" s="239"/>
      <c r="P82" s="241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G82" s="260"/>
      <c r="AH82" s="260"/>
    </row>
    <row r="83" spans="1:34" ht="23.25" thickBot="1">
      <c r="A83" s="360"/>
      <c r="B83" s="415"/>
      <c r="C83" s="58" t="s">
        <v>127</v>
      </c>
      <c r="D83" s="59">
        <f>'12 месяцев'!F133</f>
        <v>0</v>
      </c>
      <c r="E83" s="59">
        <f>'12 месяцев'!G133</f>
        <v>0</v>
      </c>
      <c r="F83" s="60" t="e">
        <f t="shared" si="21"/>
        <v>#DIV/0!</v>
      </c>
      <c r="G83" s="61" t="s">
        <v>26</v>
      </c>
      <c r="H83" s="59"/>
      <c r="I83" s="59"/>
      <c r="J83" s="60" t="e">
        <f t="shared" si="53"/>
        <v>#DIV/0!</v>
      </c>
      <c r="K83" s="270">
        <f t="shared" si="54"/>
        <v>32</v>
      </c>
      <c r="L83" s="238" t="str">
        <f t="shared" si="55"/>
        <v>БВ19</v>
      </c>
      <c r="M83" s="239" t="str">
        <f t="shared" si="55"/>
        <v>853211О.99.0.БВ19АБ84000</v>
      </c>
      <c r="N83" s="239"/>
      <c r="O83" s="239"/>
      <c r="P83" s="241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G83" s="260"/>
      <c r="AH83" s="260"/>
    </row>
    <row r="84" spans="1:34" ht="22.5">
      <c r="A84" s="401"/>
      <c r="B84" s="404" t="str">
        <f>Мун.задание!B146</f>
        <v>Обучающиеся, за исключением детей-инвалидов и инвалидов от 1 года до 3 лет.</v>
      </c>
      <c r="C84" s="47" t="s">
        <v>132</v>
      </c>
      <c r="D84" s="51">
        <f>'12 месяцев'!F134</f>
        <v>1</v>
      </c>
      <c r="E84" s="51">
        <f>'12 месяцев'!G134</f>
        <v>0</v>
      </c>
      <c r="F84" s="52">
        <f t="shared" ref="F84:F95" si="56">E84/D84</f>
        <v>0</v>
      </c>
      <c r="G84" s="53" t="s">
        <v>26</v>
      </c>
      <c r="H84" s="63"/>
      <c r="I84" s="63"/>
      <c r="J84" s="52" t="e">
        <f t="shared" si="53"/>
        <v>#DIV/0!</v>
      </c>
      <c r="K84" s="268">
        <f t="shared" si="54"/>
        <v>32</v>
      </c>
      <c r="L84" s="238" t="str">
        <f>L78</f>
        <v>БВ19</v>
      </c>
      <c r="M84" s="281" t="str">
        <f>Мун.задание!A146</f>
        <v>853211О.99.0.БВ19АБ74000</v>
      </c>
      <c r="N84" s="243"/>
      <c r="O84" s="243"/>
      <c r="P84" s="244"/>
      <c r="Q84" s="261">
        <f>(Q15+Q17+Q19+Q21+Q24+Q30+Q36+Q42+Q48+Q54+Q61+Q67+Q73+Q79)-Q8</f>
        <v>0</v>
      </c>
      <c r="R84" s="261">
        <f t="shared" ref="R84:AF84" si="57">(R15+R17+R19+R21+R24+R30+R36+R42+R48+R54+R61+R67+R73+R79)-R8</f>
        <v>0</v>
      </c>
      <c r="S84" s="261">
        <f t="shared" si="57"/>
        <v>0</v>
      </c>
      <c r="T84" s="261">
        <f t="shared" si="57"/>
        <v>-271.97000000000116</v>
      </c>
      <c r="U84" s="261">
        <f t="shared" si="57"/>
        <v>-236.40000000000146</v>
      </c>
      <c r="V84" s="261">
        <f t="shared" si="57"/>
        <v>-3580.6299999998882</v>
      </c>
      <c r="W84" s="261">
        <f t="shared" si="57"/>
        <v>-4683.4799999999814</v>
      </c>
      <c r="X84" s="261">
        <f t="shared" si="57"/>
        <v>-8264.1100000003353</v>
      </c>
      <c r="Y84" s="261">
        <f t="shared" si="57"/>
        <v>0</v>
      </c>
      <c r="Z84" s="261">
        <f t="shared" si="57"/>
        <v>0</v>
      </c>
      <c r="AA84" s="261">
        <f t="shared" si="57"/>
        <v>0</v>
      </c>
      <c r="AB84" s="261">
        <f t="shared" si="57"/>
        <v>-8772.4800000041723</v>
      </c>
      <c r="AC84" s="261" t="e">
        <f t="shared" si="57"/>
        <v>#DIV/0!</v>
      </c>
      <c r="AD84" s="261" t="e">
        <f t="shared" si="57"/>
        <v>#DIV/0!</v>
      </c>
      <c r="AE84" s="261" t="e">
        <f t="shared" si="57"/>
        <v>#DIV/0!</v>
      </c>
      <c r="AF84" s="261">
        <f t="shared" si="57"/>
        <v>0</v>
      </c>
      <c r="AG84" s="261">
        <f>(AG24+AG30+AG36+AG42+AG48+AG54+AG61+AG67+AG73+AG79)-AG23</f>
        <v>0</v>
      </c>
      <c r="AH84" s="261">
        <f>(AH24+AH30+AH36+AH42+AH48+AH54+AH61+AH67+AH73+AH79)-AH8</f>
        <v>1</v>
      </c>
    </row>
    <row r="85" spans="1:34" ht="22.5">
      <c r="A85" s="402"/>
      <c r="B85" s="404"/>
      <c r="C85" s="47" t="s">
        <v>133</v>
      </c>
      <c r="D85" s="51">
        <f>'12 месяцев'!F135</f>
        <v>0</v>
      </c>
      <c r="E85" s="51">
        <f>'12 месяцев'!G135</f>
        <v>0</v>
      </c>
      <c r="F85" s="52" t="e">
        <f t="shared" si="56"/>
        <v>#DIV/0!</v>
      </c>
      <c r="G85" s="53" t="s">
        <v>26</v>
      </c>
      <c r="H85" s="63">
        <f>'12 месяцев'!F68</f>
        <v>90</v>
      </c>
      <c r="I85" s="63">
        <f>'12 месяцев'!G68</f>
        <v>0</v>
      </c>
      <c r="J85" s="52">
        <f t="shared" si="53"/>
        <v>0</v>
      </c>
      <c r="K85" s="269">
        <f t="shared" si="54"/>
        <v>32</v>
      </c>
      <c r="L85" s="238" t="str">
        <f t="shared" ref="L85" si="58">L84</f>
        <v>БВ19</v>
      </c>
      <c r="M85" s="281" t="str">
        <f>M84</f>
        <v>853211О.99.0.БВ19АБ74000</v>
      </c>
      <c r="N85" s="243"/>
      <c r="O85" s="243"/>
      <c r="P85" s="244"/>
      <c r="Q85" s="261" t="e">
        <f>(Q16+Q18+Q20+Q22+Q26+Q32+Q38+Q44+Q50+Q56+Q63+Q69+Q75+Q81)-Q9</f>
        <v>#DIV/0!</v>
      </c>
      <c r="R85" s="261" t="e">
        <f t="shared" ref="R85:AF85" si="59">(R16+R18+R20+R22+R26+R32+R38+R44+R50+R56+R63+R69+R75+R81)-R9</f>
        <v>#DIV/0!</v>
      </c>
      <c r="S85" s="261" t="e">
        <f t="shared" si="59"/>
        <v>#DIV/0!</v>
      </c>
      <c r="T85" s="261" t="e">
        <f t="shared" si="59"/>
        <v>#DIV/0!</v>
      </c>
      <c r="U85" s="261" t="e">
        <f t="shared" si="59"/>
        <v>#DIV/0!</v>
      </c>
      <c r="V85" s="261" t="e">
        <f t="shared" si="59"/>
        <v>#DIV/0!</v>
      </c>
      <c r="W85" s="261" t="e">
        <f t="shared" si="59"/>
        <v>#DIV/0!</v>
      </c>
      <c r="X85" s="261" t="e">
        <f t="shared" si="59"/>
        <v>#DIV/0!</v>
      </c>
      <c r="Y85" s="261" t="e">
        <f t="shared" si="59"/>
        <v>#DIV/0!</v>
      </c>
      <c r="Z85" s="261">
        <f t="shared" si="59"/>
        <v>0</v>
      </c>
      <c r="AA85" s="261">
        <f t="shared" si="59"/>
        <v>0</v>
      </c>
      <c r="AB85" s="261" t="e">
        <f t="shared" si="59"/>
        <v>#DIV/0!</v>
      </c>
      <c r="AC85" s="261" t="e">
        <f t="shared" si="59"/>
        <v>#DIV/0!</v>
      </c>
      <c r="AD85" s="261" t="e">
        <f t="shared" si="59"/>
        <v>#DIV/0!</v>
      </c>
      <c r="AE85" s="261" t="e">
        <f t="shared" si="59"/>
        <v>#DIV/0!</v>
      </c>
      <c r="AF85" s="261">
        <f t="shared" si="59"/>
        <v>0</v>
      </c>
      <c r="AG85" s="261">
        <f>(AG26+AG32+AG38+AG44+AG50+AG56+AG63+AG69+AG75+AG81)-AH23</f>
        <v>0</v>
      </c>
      <c r="AH85" s="261" t="e">
        <f>(AH26+AH32+AH38+AH44+AH50+AH56+AH63+AH69+AH75+AH81)-AH9</f>
        <v>#DIV/0!</v>
      </c>
    </row>
    <row r="86" spans="1:34" ht="22.5">
      <c r="A86" s="402"/>
      <c r="B86" s="404"/>
      <c r="C86" s="47" t="s">
        <v>137</v>
      </c>
      <c r="D86" s="54">
        <f>'12 месяцев'!F136</f>
        <v>92.625</v>
      </c>
      <c r="E86" s="54">
        <f>'12 месяцев'!G136</f>
        <v>0</v>
      </c>
      <c r="F86" s="52">
        <f t="shared" si="56"/>
        <v>0</v>
      </c>
      <c r="G86" s="53" t="s">
        <v>26</v>
      </c>
      <c r="H86" s="54"/>
      <c r="I86" s="54"/>
      <c r="J86" s="52" t="e">
        <f t="shared" si="53"/>
        <v>#DIV/0!</v>
      </c>
      <c r="K86" s="269">
        <f t="shared" si="54"/>
        <v>32</v>
      </c>
      <c r="L86" s="238" t="str">
        <f t="shared" ref="L86:M86" si="60">L85</f>
        <v>БВ19</v>
      </c>
      <c r="M86" s="281" t="str">
        <f t="shared" si="60"/>
        <v>853211О.99.0.БВ19АБ74000</v>
      </c>
      <c r="N86" s="243"/>
      <c r="O86" s="243"/>
      <c r="P86" s="244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G86" s="261"/>
      <c r="AH86" s="261"/>
    </row>
    <row r="87" spans="1:34" ht="22.5">
      <c r="A87" s="402"/>
      <c r="B87" s="404"/>
      <c r="C87" s="47" t="s">
        <v>138</v>
      </c>
      <c r="D87" s="54">
        <f>'12 месяцев'!F137</f>
        <v>0</v>
      </c>
      <c r="E87" s="54">
        <f>'12 месяцев'!G137</f>
        <v>0</v>
      </c>
      <c r="F87" s="52" t="e">
        <f t="shared" si="56"/>
        <v>#DIV/0!</v>
      </c>
      <c r="G87" s="53" t="s">
        <v>26</v>
      </c>
      <c r="H87" s="54"/>
      <c r="I87" s="54"/>
      <c r="J87" s="52" t="e">
        <f t="shared" si="53"/>
        <v>#DIV/0!</v>
      </c>
      <c r="K87" s="269">
        <f t="shared" si="54"/>
        <v>32</v>
      </c>
      <c r="L87" s="238" t="str">
        <f t="shared" ref="L87:M87" si="61">L86</f>
        <v>БВ19</v>
      </c>
      <c r="M87" s="281" t="str">
        <f t="shared" si="61"/>
        <v>853211О.99.0.БВ19АБ74000</v>
      </c>
      <c r="N87" s="243"/>
      <c r="O87" s="243"/>
      <c r="P87" s="243"/>
    </row>
    <row r="88" spans="1:34" ht="22.5">
      <c r="A88" s="402"/>
      <c r="B88" s="404"/>
      <c r="C88" s="47" t="s">
        <v>126</v>
      </c>
      <c r="D88" s="54">
        <f>'12 месяцев'!F138</f>
        <v>1111.5</v>
      </c>
      <c r="E88" s="54">
        <f>'12 месяцев'!G138</f>
        <v>0</v>
      </c>
      <c r="F88" s="52">
        <f t="shared" si="56"/>
        <v>0</v>
      </c>
      <c r="G88" s="53" t="s">
        <v>26</v>
      </c>
      <c r="H88" s="54"/>
      <c r="I88" s="54"/>
      <c r="J88" s="52" t="e">
        <f t="shared" si="53"/>
        <v>#DIV/0!</v>
      </c>
      <c r="K88" s="269">
        <f t="shared" si="54"/>
        <v>32</v>
      </c>
      <c r="L88" s="238" t="str">
        <f t="shared" ref="L88:M88" si="62">L87</f>
        <v>БВ19</v>
      </c>
      <c r="M88" s="281" t="str">
        <f t="shared" si="62"/>
        <v>853211О.99.0.БВ19АБ74000</v>
      </c>
      <c r="N88" s="243"/>
      <c r="O88" s="243"/>
      <c r="P88" s="243"/>
    </row>
    <row r="89" spans="1:34" ht="23.25" thickBot="1">
      <c r="A89" s="403"/>
      <c r="B89" s="404"/>
      <c r="C89" s="58" t="s">
        <v>127</v>
      </c>
      <c r="D89" s="59">
        <f>'12 месяцев'!F139</f>
        <v>0</v>
      </c>
      <c r="E89" s="59">
        <f>'12 месяцев'!G139</f>
        <v>0</v>
      </c>
      <c r="F89" s="60" t="e">
        <f t="shared" si="56"/>
        <v>#DIV/0!</v>
      </c>
      <c r="G89" s="61" t="s">
        <v>26</v>
      </c>
      <c r="H89" s="59"/>
      <c r="I89" s="59"/>
      <c r="J89" s="60" t="e">
        <f t="shared" si="53"/>
        <v>#DIV/0!</v>
      </c>
      <c r="K89" s="270">
        <f t="shared" si="54"/>
        <v>32</v>
      </c>
      <c r="L89" s="238" t="str">
        <f t="shared" ref="L89:M89" si="63">L88</f>
        <v>БВ19</v>
      </c>
      <c r="M89" s="281" t="str">
        <f t="shared" si="63"/>
        <v>853211О.99.0.БВ19АБ74000</v>
      </c>
      <c r="N89" s="243"/>
      <c r="O89" s="243"/>
      <c r="P89" s="243"/>
    </row>
    <row r="90" spans="1:34" ht="22.5">
      <c r="A90" s="401"/>
      <c r="B90" s="404" t="str">
        <f>Мун.задание!B150</f>
        <v>Обучающиеся, за исключением детей-инвалидов и инвалидов от 3 лет до 8 лет</v>
      </c>
      <c r="C90" s="47" t="s">
        <v>132</v>
      </c>
      <c r="D90" s="51">
        <f>'12 месяцев'!F140</f>
        <v>0</v>
      </c>
      <c r="E90" s="51">
        <f>'12 месяцев'!G140</f>
        <v>0</v>
      </c>
      <c r="F90" s="52" t="e">
        <f t="shared" si="56"/>
        <v>#DIV/0!</v>
      </c>
      <c r="G90" s="53" t="s">
        <v>26</v>
      </c>
      <c r="H90" s="63"/>
      <c r="I90" s="63"/>
      <c r="J90" s="52" t="e">
        <f t="shared" ref="J90:J95" si="64">I90/H90</f>
        <v>#DIV/0!</v>
      </c>
      <c r="K90" s="268">
        <f t="shared" si="54"/>
        <v>32</v>
      </c>
      <c r="L90" s="238" t="str">
        <f>L84</f>
        <v>БВ19</v>
      </c>
      <c r="M90" s="281" t="str">
        <f>Мун.задание!A150</f>
        <v>853211О.99.0.БВ19АБ80000</v>
      </c>
      <c r="N90" s="243"/>
      <c r="O90" s="243"/>
      <c r="P90" s="243"/>
    </row>
    <row r="91" spans="1:34" ht="22.5">
      <c r="A91" s="402"/>
      <c r="B91" s="404"/>
      <c r="C91" s="47" t="s">
        <v>133</v>
      </c>
      <c r="D91" s="51">
        <f>'12 месяцев'!F141</f>
        <v>0</v>
      </c>
      <c r="E91" s="51">
        <f>'12 месяцев'!G141</f>
        <v>0</v>
      </c>
      <c r="F91" s="52" t="e">
        <f t="shared" si="56"/>
        <v>#DIV/0!</v>
      </c>
      <c r="G91" s="53" t="s">
        <v>26</v>
      </c>
      <c r="H91" s="63">
        <f>'12 месяцев'!F69</f>
        <v>0</v>
      </c>
      <c r="I91" s="63">
        <f>'12 месяцев'!G69</f>
        <v>0</v>
      </c>
      <c r="J91" s="52" t="e">
        <f t="shared" si="64"/>
        <v>#DIV/0!</v>
      </c>
      <c r="K91" s="269">
        <f t="shared" si="54"/>
        <v>32</v>
      </c>
      <c r="L91" s="238" t="str">
        <f t="shared" ref="L91" si="65">L90</f>
        <v>БВ19</v>
      </c>
      <c r="M91" s="281" t="str">
        <f>M90</f>
        <v>853211О.99.0.БВ19АБ80000</v>
      </c>
      <c r="N91" s="243"/>
      <c r="O91" s="243"/>
      <c r="P91" s="243"/>
    </row>
    <row r="92" spans="1:34" ht="22.5">
      <c r="A92" s="402"/>
      <c r="B92" s="404"/>
      <c r="C92" s="47" t="s">
        <v>137</v>
      </c>
      <c r="D92" s="54">
        <f>'12 месяцев'!F142</f>
        <v>0</v>
      </c>
      <c r="E92" s="54">
        <f>'12 месяцев'!G142</f>
        <v>0</v>
      </c>
      <c r="F92" s="52" t="e">
        <f t="shared" si="56"/>
        <v>#DIV/0!</v>
      </c>
      <c r="G92" s="53" t="s">
        <v>26</v>
      </c>
      <c r="H92" s="54"/>
      <c r="I92" s="54"/>
      <c r="J92" s="52" t="e">
        <f t="shared" si="64"/>
        <v>#DIV/0!</v>
      </c>
      <c r="K92" s="269">
        <f t="shared" si="54"/>
        <v>32</v>
      </c>
      <c r="L92" s="238" t="str">
        <f t="shared" ref="L92:M92" si="66">L91</f>
        <v>БВ19</v>
      </c>
      <c r="M92" s="281" t="str">
        <f t="shared" si="66"/>
        <v>853211О.99.0.БВ19АБ80000</v>
      </c>
      <c r="N92" s="243"/>
      <c r="O92" s="243"/>
      <c r="P92" s="243"/>
    </row>
    <row r="93" spans="1:34" ht="22.5">
      <c r="A93" s="402"/>
      <c r="B93" s="404"/>
      <c r="C93" s="47" t="s">
        <v>138</v>
      </c>
      <c r="D93" s="54">
        <f>'12 месяцев'!F143</f>
        <v>0</v>
      </c>
      <c r="E93" s="54">
        <f>'12 месяцев'!G143</f>
        <v>0</v>
      </c>
      <c r="F93" s="52" t="e">
        <f t="shared" si="56"/>
        <v>#DIV/0!</v>
      </c>
      <c r="G93" s="53" t="s">
        <v>26</v>
      </c>
      <c r="H93" s="54"/>
      <c r="I93" s="54"/>
      <c r="J93" s="52" t="e">
        <f t="shared" si="64"/>
        <v>#DIV/0!</v>
      </c>
      <c r="K93" s="269">
        <f t="shared" si="54"/>
        <v>32</v>
      </c>
      <c r="L93" s="238" t="str">
        <f t="shared" ref="L93:M93" si="67">L92</f>
        <v>БВ19</v>
      </c>
      <c r="M93" s="281" t="str">
        <f t="shared" si="67"/>
        <v>853211О.99.0.БВ19АБ80000</v>
      </c>
      <c r="N93" s="242"/>
      <c r="O93" s="242"/>
      <c r="P93" s="242"/>
    </row>
    <row r="94" spans="1:34" ht="22.5">
      <c r="A94" s="402"/>
      <c r="B94" s="404"/>
      <c r="C94" s="47" t="s">
        <v>126</v>
      </c>
      <c r="D94" s="54">
        <f>'12 месяцев'!F144</f>
        <v>0</v>
      </c>
      <c r="E94" s="54">
        <f>'12 месяцев'!G144</f>
        <v>0</v>
      </c>
      <c r="F94" s="52" t="e">
        <f t="shared" si="56"/>
        <v>#DIV/0!</v>
      </c>
      <c r="G94" s="53" t="s">
        <v>26</v>
      </c>
      <c r="H94" s="54"/>
      <c r="I94" s="54"/>
      <c r="J94" s="52" t="e">
        <f t="shared" si="64"/>
        <v>#DIV/0!</v>
      </c>
      <c r="K94" s="269">
        <f t="shared" si="54"/>
        <v>32</v>
      </c>
      <c r="L94" s="238" t="str">
        <f t="shared" ref="L94:M94" si="68">L93</f>
        <v>БВ19</v>
      </c>
      <c r="M94" s="281" t="str">
        <f t="shared" si="68"/>
        <v>853211О.99.0.БВ19АБ80000</v>
      </c>
      <c r="N94" s="242"/>
      <c r="O94" s="242"/>
      <c r="P94" s="242"/>
    </row>
    <row r="95" spans="1:34" ht="23.25" thickBot="1">
      <c r="A95" s="403"/>
      <c r="B95" s="404"/>
      <c r="C95" s="58" t="s">
        <v>127</v>
      </c>
      <c r="D95" s="59">
        <f>'12 месяцев'!F145</f>
        <v>0</v>
      </c>
      <c r="E95" s="59">
        <f>'12 месяцев'!G145</f>
        <v>0</v>
      </c>
      <c r="F95" s="60" t="e">
        <f t="shared" si="56"/>
        <v>#DIV/0!</v>
      </c>
      <c r="G95" s="61" t="s">
        <v>26</v>
      </c>
      <c r="H95" s="59"/>
      <c r="I95" s="59"/>
      <c r="J95" s="60" t="e">
        <f t="shared" si="64"/>
        <v>#DIV/0!</v>
      </c>
      <c r="K95" s="270">
        <f t="shared" si="54"/>
        <v>32</v>
      </c>
      <c r="L95" s="238" t="str">
        <f t="shared" ref="L95:M95" si="69">L94</f>
        <v>БВ19</v>
      </c>
      <c r="M95" s="281" t="str">
        <f t="shared" si="69"/>
        <v>853211О.99.0.БВ19АБ80000</v>
      </c>
      <c r="N95" s="242"/>
      <c r="O95" s="242"/>
      <c r="P95" s="242"/>
    </row>
    <row r="96" spans="1:34">
      <c r="K96" s="242"/>
      <c r="L96" s="242"/>
      <c r="M96" s="242"/>
      <c r="N96" s="242"/>
      <c r="O96" s="242"/>
      <c r="P96" s="242"/>
    </row>
  </sheetData>
  <sheetProtection password="CA50" sheet="1" objects="1" scenarios="1"/>
  <autoFilter ref="A12:O12"/>
  <mergeCells count="41">
    <mergeCell ref="A78:A83"/>
    <mergeCell ref="B78:B83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G11:J11"/>
    <mergeCell ref="A19:A20"/>
    <mergeCell ref="B19:B20"/>
    <mergeCell ref="A21:A22"/>
    <mergeCell ref="B21:B22"/>
    <mergeCell ref="A84:A89"/>
    <mergeCell ref="A90:A95"/>
    <mergeCell ref="B84:B89"/>
    <mergeCell ref="B90:B95"/>
    <mergeCell ref="Q1:X1"/>
    <mergeCell ref="Q7:X7"/>
    <mergeCell ref="A15:A16"/>
    <mergeCell ref="B15:B16"/>
    <mergeCell ref="A17:A18"/>
    <mergeCell ref="B17:B18"/>
    <mergeCell ref="A6:H6"/>
    <mergeCell ref="A7:H7"/>
    <mergeCell ref="A8:G8"/>
    <mergeCell ref="A9:H9"/>
    <mergeCell ref="C10:J10"/>
    <mergeCell ref="C11:F11"/>
  </mergeCells>
  <conditionalFormatting sqref="F15:F22 J15:J22 F24:F59 J24:J59">
    <cfRule type="cellIs" dxfId="17" priority="19" operator="greaterThan">
      <formula>0</formula>
    </cfRule>
  </conditionalFormatting>
  <conditionalFormatting sqref="F60:F83 J60:J83">
    <cfRule type="cellIs" dxfId="16" priority="18" operator="greaterThan">
      <formula>0</formula>
    </cfRule>
  </conditionalFormatting>
  <conditionalFormatting sqref="Q78:R78 T78:AE78 Q79:AE83 Q15:AE77 Q84:AH85">
    <cfRule type="cellIs" dxfId="15" priority="16" operator="greaterThan">
      <formula>0</formula>
    </cfRule>
  </conditionalFormatting>
  <conditionalFormatting sqref="AG15:AG83">
    <cfRule type="cellIs" dxfId="14" priority="15" operator="greaterThan">
      <formula>0</formula>
    </cfRule>
  </conditionalFormatting>
  <conditionalFormatting sqref="AH15:AH83">
    <cfRule type="cellIs" dxfId="13" priority="14" operator="greaterThan">
      <formula>0</formula>
    </cfRule>
  </conditionalFormatting>
  <conditionalFormatting sqref="S78">
    <cfRule type="cellIs" dxfId="12" priority="13" operator="greaterThan">
      <formula>0</formula>
    </cfRule>
  </conditionalFormatting>
  <conditionalFormatting sqref="Q86:AE86">
    <cfRule type="cellIs" dxfId="11" priority="12" operator="greaterThan">
      <formula>0</formula>
    </cfRule>
  </conditionalFormatting>
  <conditionalFormatting sqref="AG86">
    <cfRule type="cellIs" dxfId="10" priority="11" operator="greaterThan">
      <formula>0</formula>
    </cfRule>
  </conditionalFormatting>
  <conditionalFormatting sqref="AH86">
    <cfRule type="cellIs" dxfId="9" priority="10" operator="greaterThan">
      <formula>0</formula>
    </cfRule>
  </conditionalFormatting>
  <conditionalFormatting sqref="Q84:AH85">
    <cfRule type="cellIs" dxfId="8" priority="9" operator="lessThan">
      <formula>0</formula>
    </cfRule>
  </conditionalFormatting>
  <conditionalFormatting sqref="F84:F89 J84:J89">
    <cfRule type="cellIs" dxfId="7" priority="8" operator="greaterThan">
      <formula>0</formula>
    </cfRule>
  </conditionalFormatting>
  <conditionalFormatting sqref="F90:F95 J90:J95">
    <cfRule type="cellIs" dxfId="6" priority="7" operator="greaterThan">
      <formula>0</formula>
    </cfRule>
  </conditionalFormatting>
  <conditionalFormatting sqref="F84:F89">
    <cfRule type="cellIs" dxfId="5" priority="6" operator="greaterThan">
      <formula>0</formula>
    </cfRule>
  </conditionalFormatting>
  <conditionalFormatting sqref="F90:F95">
    <cfRule type="cellIs" dxfId="4" priority="5" operator="greaterThan">
      <formula>0</formula>
    </cfRule>
  </conditionalFormatting>
  <conditionalFormatting sqref="J84:J89">
    <cfRule type="cellIs" dxfId="3" priority="4" operator="greaterThan">
      <formula>0</formula>
    </cfRule>
  </conditionalFormatting>
  <conditionalFormatting sqref="J90:J95">
    <cfRule type="cellIs" dxfId="2" priority="3" operator="greaterThan">
      <formula>0</formula>
    </cfRule>
  </conditionalFormatting>
  <conditionalFormatting sqref="J84:J89">
    <cfRule type="cellIs" dxfId="1" priority="2" operator="greaterThan">
      <formula>0</formula>
    </cfRule>
  </conditionalFormatting>
  <conditionalFormatting sqref="J84:J89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Мун.задание</vt:lpstr>
      <vt:lpstr>6 месяцев</vt:lpstr>
      <vt:lpstr> Сводный 6 мес.</vt:lpstr>
      <vt:lpstr>12 месяцев</vt:lpstr>
      <vt:lpstr> Сводный 12 мес.</vt:lpstr>
    </vt:vector>
  </TitlesOfParts>
  <Company>Департамент образования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Туркина С. А.</dc:creator>
  <cp:lastModifiedBy>1</cp:lastModifiedBy>
  <cp:lastPrinted>2018-06-13T07:53:58Z</cp:lastPrinted>
  <dcterms:created xsi:type="dcterms:W3CDTF">2016-11-21T06:04:45Z</dcterms:created>
  <dcterms:modified xsi:type="dcterms:W3CDTF">2018-06-13T07:54:21Z</dcterms:modified>
</cp:coreProperties>
</file>